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8" yWindow="-108" windowWidth="23256" windowHeight="12456"/>
  </bookViews>
  <sheets>
    <sheet name="I. ПРОЕКТ Фін план (2024)" sheetId="1" r:id="rId1"/>
    <sheet name="Лист2" sheetId="3" r:id="rId2"/>
    <sheet name="Лист1" sheetId="4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</externalReferences>
  <definedNames>
    <definedName name="__123Graph_XGRAPH3" hidden="1">[1]GDP!#REF!</definedName>
    <definedName name="aa">'[2]1993'!$A$1:$IV$3,'[2]1993'!$A$1:$A$65536</definedName>
    <definedName name="ad">'[3]МТР Газ України'!$B$1</definedName>
    <definedName name="as">'[4]МТР Газ України'!$B$1</definedName>
    <definedName name="asdf">[5]Inform!$E$6</definedName>
    <definedName name="asdfg">[5]Inform!$F$2</definedName>
    <definedName name="BuiltIn_Print_Area___1___1">#REF!</definedName>
    <definedName name="ClDate">[6]Inform!$E$6</definedName>
    <definedName name="ClDate_21">[7]Inform!$E$6</definedName>
    <definedName name="ClDate_25">[7]Inform!$E$6</definedName>
    <definedName name="ClDate_6">[8]Inform!$E$6</definedName>
    <definedName name="CompName">[6]Inform!$F$2</definedName>
    <definedName name="CompName_21">[7]Inform!$F$2</definedName>
    <definedName name="CompName_25">[7]Inform!$F$2</definedName>
    <definedName name="CompName_6">[8]Inform!$F$2</definedName>
    <definedName name="CompNameE">[6]Inform!$G$2</definedName>
    <definedName name="CompNameE_21">[7]Inform!$G$2</definedName>
    <definedName name="CompNameE_25">[7]Inform!$G$2</definedName>
    <definedName name="CompNameE_6">[8]Inform!$G$2</definedName>
    <definedName name="Cost_Category_National_ID">#REF!</definedName>
    <definedName name="Cе511">#REF!</definedName>
    <definedName name="d">'[9]МТР Газ України'!$B$4</definedName>
    <definedName name="dCPIb">[10]попер_роз!#REF!</definedName>
    <definedName name="dPPIb">[10]попер_роз!#REF!</definedName>
    <definedName name="ds">'[11]7  Інші витрати'!#REF!</definedName>
    <definedName name="Fact_Type_ID">#REF!</definedName>
    <definedName name="G">'[12]МТР Газ України'!$B$1</definedName>
    <definedName name="ij1sssss">'[13]7  Інші витрати'!#REF!</definedName>
    <definedName name="LastItem">[14]Лист1!$A$1</definedName>
    <definedName name="Load">'[15]МТР Газ України'!$B$4</definedName>
    <definedName name="Load_ID">'[16]МТР Газ України'!$B$4</definedName>
    <definedName name="Load_ID_10">'[17]7  Інші витрати'!#REF!</definedName>
    <definedName name="Load_ID_11">'[18]МТР Газ України'!$B$4</definedName>
    <definedName name="Load_ID_12">'[18]МТР Газ України'!$B$4</definedName>
    <definedName name="Load_ID_13">'[18]МТР Газ України'!$B$4</definedName>
    <definedName name="Load_ID_14">'[18]МТР Газ України'!$B$4</definedName>
    <definedName name="Load_ID_15">'[18]МТР Газ України'!$B$4</definedName>
    <definedName name="Load_ID_16">'[18]МТР Газ України'!$B$4</definedName>
    <definedName name="Load_ID_17">'[18]МТР Газ України'!$B$4</definedName>
    <definedName name="Load_ID_18">'[19]МТР Газ України'!$B$4</definedName>
    <definedName name="Load_ID_19">'[20]МТР Газ України'!$B$4</definedName>
    <definedName name="Load_ID_20">'[19]МТР Газ України'!$B$4</definedName>
    <definedName name="Load_ID_200">'[15]МТР Газ України'!$B$4</definedName>
    <definedName name="Load_ID_21">'[21]МТР Газ України'!$B$4</definedName>
    <definedName name="Load_ID_23">'[20]МТР Газ України'!$B$4</definedName>
    <definedName name="Load_ID_25">'[21]МТР Газ України'!$B$4</definedName>
    <definedName name="Load_ID_542">'[22]МТР Газ України'!$B$4</definedName>
    <definedName name="Load_ID_6">'[18]МТР Газ України'!$B$4</definedName>
    <definedName name="OpDate">[6]Inform!$E$5</definedName>
    <definedName name="OpDate_21">[7]Inform!$E$5</definedName>
    <definedName name="OpDate_25">[7]Inform!$E$5</definedName>
    <definedName name="OpDate_6">[8]Inform!$E$5</definedName>
    <definedName name="QR">[23]Inform!$E$5</definedName>
    <definedName name="qw">[5]Inform!$E$5</definedName>
    <definedName name="qwert">[5]Inform!$G$2</definedName>
    <definedName name="qwerty">'[4]МТР Газ України'!$B$4</definedName>
    <definedName name="ShowFil">[14]!ShowFil</definedName>
    <definedName name="SU_ID">#REF!</definedName>
    <definedName name="Time_ID">'[16]МТР Газ України'!$B$1</definedName>
    <definedName name="Time_ID_10">'[17]7  Інші витрати'!#REF!</definedName>
    <definedName name="Time_ID_11">'[18]МТР Газ України'!$B$1</definedName>
    <definedName name="Time_ID_12">'[18]МТР Газ України'!$B$1</definedName>
    <definedName name="Time_ID_13">'[18]МТР Газ України'!$B$1</definedName>
    <definedName name="Time_ID_14">'[18]МТР Газ України'!$B$1</definedName>
    <definedName name="Time_ID_15">'[18]МТР Газ України'!$B$1</definedName>
    <definedName name="Time_ID_16">'[18]МТР Газ України'!$B$1</definedName>
    <definedName name="Time_ID_17">'[18]МТР Газ України'!$B$1</definedName>
    <definedName name="Time_ID_18">'[19]МТР Газ України'!$B$1</definedName>
    <definedName name="Time_ID_19">'[20]МТР Газ України'!$B$1</definedName>
    <definedName name="Time_ID_20">'[19]МТР Газ України'!$B$1</definedName>
    <definedName name="Time_ID_21">'[21]МТР Газ України'!$B$1</definedName>
    <definedName name="Time_ID_23">'[20]МТР Газ України'!$B$1</definedName>
    <definedName name="Time_ID_25">'[21]МТР Газ України'!$B$1</definedName>
    <definedName name="Time_ID_6">'[18]МТР Газ України'!$B$1</definedName>
    <definedName name="Time_ID0">'[16]МТР Газ України'!$F$1</definedName>
    <definedName name="Time_ID0_10">'[17]7  Інші витрати'!#REF!</definedName>
    <definedName name="Time_ID0_11">'[18]МТР Газ України'!$F$1</definedName>
    <definedName name="Time_ID0_12">'[18]МТР Газ України'!$F$1</definedName>
    <definedName name="Time_ID0_13">'[18]МТР Газ України'!$F$1</definedName>
    <definedName name="Time_ID0_14">'[18]МТР Газ України'!$F$1</definedName>
    <definedName name="Time_ID0_15">'[18]МТР Газ України'!$F$1</definedName>
    <definedName name="Time_ID0_16">'[18]МТР Газ України'!$F$1</definedName>
    <definedName name="Time_ID0_17">'[18]МТР Газ України'!$F$1</definedName>
    <definedName name="Time_ID0_18">'[19]МТР Газ України'!$F$1</definedName>
    <definedName name="Time_ID0_19">'[20]МТР Газ України'!$F$1</definedName>
    <definedName name="Time_ID0_20">'[19]МТР Газ України'!$F$1</definedName>
    <definedName name="Time_ID0_21">'[21]МТР Газ України'!$F$1</definedName>
    <definedName name="Time_ID0_23">'[20]МТР Газ України'!$F$1</definedName>
    <definedName name="Time_ID0_25">'[21]МТР Газ України'!$F$1</definedName>
    <definedName name="Time_ID0_6">'[18]МТР Газ України'!$F$1</definedName>
    <definedName name="ttttttt">#REF!</definedName>
    <definedName name="Unit">[6]Inform!$E$38</definedName>
    <definedName name="Unit_21">[7]Inform!$E$38</definedName>
    <definedName name="Unit_25">[7]Inform!$E$38</definedName>
    <definedName name="Unit_6">[8]Inform!$E$38</definedName>
    <definedName name="WQER">'[24]МТР Газ України'!$B$4</definedName>
    <definedName name="wr">'[24]МТР Газ України'!$B$4</definedName>
    <definedName name="yyyy">#REF!</definedName>
    <definedName name="zx">'[4]МТР Газ України'!$F$1</definedName>
    <definedName name="zxc">[5]Inform!$E$38</definedName>
    <definedName name="а">'[13]7  Інші витрати'!#REF!</definedName>
    <definedName name="ав">#REF!</definedName>
    <definedName name="аен">'[24]МТР Газ України'!$B$4</definedName>
    <definedName name="_xlnm.Database">'[25]Ener '!$A$1:$G$2645</definedName>
    <definedName name="в">'[26]МТР Газ України'!$F$1</definedName>
    <definedName name="ватт">'[27]БАЗА  '!#REF!</definedName>
    <definedName name="Д">'[15]МТР Газ України'!$B$4</definedName>
    <definedName name="е">#REF!</definedName>
    <definedName name="є">#REF!</definedName>
    <definedName name="_xlnm.Print_Titles" localSheetId="0">'I. ПРОЕКТ Фін план (2024)'!$31:$33</definedName>
    <definedName name="Заголовки_для_печати_МИ">'[28]1993'!$A$1:$IV$3,'[28]1993'!$A$1:$A$65536</definedName>
    <definedName name="і">[29]Inform!$F$2</definedName>
    <definedName name="ів">#REF!</definedName>
    <definedName name="ів___0">#REF!</definedName>
    <definedName name="ів_22">#REF!</definedName>
    <definedName name="ів_26">#REF!</definedName>
    <definedName name="іваіа">'[30]7  Інші витрати'!#REF!</definedName>
    <definedName name="іваф">#REF!</definedName>
    <definedName name="івів">'[12]МТР Газ України'!$B$1</definedName>
    <definedName name="іцу">[23]Inform!$G$2</definedName>
    <definedName name="йуц">#REF!</definedName>
    <definedName name="йцу">#REF!</definedName>
    <definedName name="йцуйй">#REF!</definedName>
    <definedName name="йцукц">'[30]7  Інші витрати'!#REF!</definedName>
    <definedName name="КЕ">#REF!</definedName>
    <definedName name="КЕ___0">#REF!</definedName>
    <definedName name="КЕ_22">#REF!</definedName>
    <definedName name="КЕ_26">#REF!</definedName>
    <definedName name="кен">#REF!</definedName>
    <definedName name="л">#REF!</definedName>
    <definedName name="п">'[13]7  Інші витрати'!#REF!</definedName>
    <definedName name="пдв">'[15]МТР Газ України'!$B$4</definedName>
    <definedName name="пдв_утг">'[15]МТР Газ України'!$F$1</definedName>
    <definedName name="План">#REF!</definedName>
    <definedName name="Порівняльний_розрахунок_ціни_природного_газу__що_експортується____________________________________________________________________________________________________________________НАК__Нафтогаз_України___у_2005_році.">#REF!</definedName>
    <definedName name="ппп">[31]Inform!$E$6</definedName>
    <definedName name="р">#REF!</definedName>
    <definedName name="т">[32]Inform!$E$6</definedName>
    <definedName name="тариф">[33]Inform!$G$2</definedName>
    <definedName name="уйцукйцуйу">#REF!</definedName>
    <definedName name="уке">[34]Inform!$G$2</definedName>
    <definedName name="УТГ">'[15]МТР Газ України'!$B$4</definedName>
    <definedName name="фів">'[24]МТР Газ України'!$B$4</definedName>
    <definedName name="фіваіф">'[30]7  Інші витрати'!#REF!</definedName>
    <definedName name="фф">'[26]МТР Газ України'!$F$1</definedName>
    <definedName name="ц">'[13]7  Інші витрати'!#REF!</definedName>
    <definedName name="ччч">'[35]БАЗА  '!#REF!</definedName>
    <definedName name="ш">#REF!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3" i="1" l="1"/>
  <c r="F43" i="1"/>
  <c r="E36" i="1"/>
  <c r="F36" i="1"/>
  <c r="G43" i="1" l="1"/>
  <c r="G36" i="1"/>
  <c r="E46" i="1" l="1"/>
  <c r="E37" i="1"/>
  <c r="G52" i="1" l="1"/>
  <c r="G50" i="1"/>
  <c r="G49" i="1"/>
  <c r="G48" i="1"/>
  <c r="G46" i="1"/>
  <c r="G44" i="1"/>
  <c r="G42" i="1"/>
  <c r="F52" i="1"/>
  <c r="F50" i="1"/>
  <c r="F49" i="1"/>
  <c r="F48" i="1"/>
  <c r="F46" i="1"/>
  <c r="F44" i="1"/>
  <c r="F42" i="1"/>
  <c r="E63" i="1"/>
  <c r="F63" i="1"/>
  <c r="E52" i="1"/>
  <c r="E50" i="1"/>
  <c r="E49" i="1"/>
  <c r="E48" i="1"/>
  <c r="E44" i="1"/>
  <c r="E42" i="1"/>
  <c r="D50" i="1"/>
  <c r="D49" i="1"/>
  <c r="D52" i="1"/>
  <c r="D48" i="1"/>
  <c r="D44" i="1"/>
  <c r="D42" i="1"/>
  <c r="D43" i="1"/>
  <c r="G37" i="1"/>
  <c r="F37" i="1"/>
  <c r="D36" i="1"/>
  <c r="D37" i="1" l="1"/>
  <c r="D63" i="1" l="1"/>
  <c r="C36" i="1" l="1"/>
  <c r="C69" i="1"/>
  <c r="G55" i="1" l="1"/>
  <c r="G56" i="1"/>
  <c r="G57" i="1"/>
  <c r="G58" i="1"/>
  <c r="F55" i="1"/>
  <c r="F56" i="1"/>
  <c r="F57" i="1"/>
  <c r="F58" i="1"/>
  <c r="E55" i="1"/>
  <c r="E56" i="1"/>
  <c r="E57" i="1"/>
  <c r="E58" i="1"/>
  <c r="D55" i="1"/>
  <c r="D56" i="1"/>
  <c r="D57" i="1"/>
  <c r="D58" i="1"/>
  <c r="E54" i="1"/>
  <c r="F54" i="1"/>
  <c r="G54" i="1"/>
  <c r="D54" i="1"/>
  <c r="C80" i="3" l="1"/>
  <c r="C79" i="3"/>
  <c r="C78" i="3"/>
  <c r="C77" i="3"/>
  <c r="G76" i="3"/>
  <c r="F76" i="3"/>
  <c r="E76" i="3"/>
  <c r="D76" i="3"/>
  <c r="C75" i="3"/>
  <c r="C74" i="3"/>
  <c r="C73" i="3"/>
  <c r="C72" i="3"/>
  <c r="G71" i="3"/>
  <c r="F71" i="3"/>
  <c r="E71" i="3"/>
  <c r="D71" i="3"/>
  <c r="C69" i="3"/>
  <c r="C68" i="3"/>
  <c r="C67" i="3"/>
  <c r="C66" i="3"/>
  <c r="C65" i="3"/>
  <c r="G63" i="3"/>
  <c r="F63" i="3"/>
  <c r="E63" i="3"/>
  <c r="D63" i="3"/>
  <c r="C62" i="3"/>
  <c r="G61" i="3"/>
  <c r="G81" i="3" s="1"/>
  <c r="F61" i="3"/>
  <c r="F81" i="3" s="1"/>
  <c r="E61" i="3"/>
  <c r="E81" i="3" s="1"/>
  <c r="D61" i="3"/>
  <c r="G58" i="3"/>
  <c r="F58" i="3"/>
  <c r="E58" i="3"/>
  <c r="D58" i="3"/>
  <c r="G57" i="3"/>
  <c r="F57" i="3"/>
  <c r="E57" i="3"/>
  <c r="D57" i="3"/>
  <c r="G56" i="3"/>
  <c r="F56" i="3"/>
  <c r="E56" i="3"/>
  <c r="D56" i="3"/>
  <c r="G55" i="3"/>
  <c r="F55" i="3"/>
  <c r="E55" i="3"/>
  <c r="D55" i="3"/>
  <c r="G54" i="3"/>
  <c r="G59" i="3" s="1"/>
  <c r="G82" i="3" s="1"/>
  <c r="F54" i="3"/>
  <c r="F59" i="3" s="1"/>
  <c r="F82" i="3" s="1"/>
  <c r="E54" i="3"/>
  <c r="D54" i="3"/>
  <c r="C52" i="3"/>
  <c r="C51" i="3"/>
  <c r="C50" i="3"/>
  <c r="C49" i="3"/>
  <c r="C48" i="3"/>
  <c r="G47" i="3"/>
  <c r="F47" i="3"/>
  <c r="E47" i="3"/>
  <c r="D47" i="3"/>
  <c r="C47" i="3" s="1"/>
  <c r="C46" i="3"/>
  <c r="C45" i="3"/>
  <c r="C44" i="3"/>
  <c r="C43" i="3"/>
  <c r="C42" i="3"/>
  <c r="G40" i="3"/>
  <c r="F40" i="3"/>
  <c r="E40" i="3"/>
  <c r="D40" i="3"/>
  <c r="C39" i="3"/>
  <c r="C38" i="3"/>
  <c r="C37" i="3"/>
  <c r="C36" i="3"/>
  <c r="C71" i="3" l="1"/>
  <c r="D59" i="3"/>
  <c r="C76" i="3"/>
  <c r="E59" i="3"/>
  <c r="C56" i="3"/>
  <c r="C57" i="3"/>
  <c r="C58" i="3"/>
  <c r="C61" i="3"/>
  <c r="E82" i="3"/>
  <c r="D81" i="3"/>
  <c r="C81" i="3" s="1"/>
  <c r="C40" i="3"/>
  <c r="C54" i="3"/>
  <c r="C63" i="3"/>
  <c r="C55" i="3"/>
  <c r="C59" i="3"/>
  <c r="D82" i="3"/>
  <c r="E83" i="3"/>
  <c r="G83" i="3"/>
  <c r="F83" i="3"/>
  <c r="C80" i="1"/>
  <c r="C79" i="1"/>
  <c r="C78" i="1"/>
  <c r="C77" i="1"/>
  <c r="G76" i="1"/>
  <c r="F76" i="1"/>
  <c r="E76" i="1"/>
  <c r="D76" i="1"/>
  <c r="C75" i="1"/>
  <c r="C74" i="1"/>
  <c r="C73" i="1"/>
  <c r="C72" i="1"/>
  <c r="G71" i="1"/>
  <c r="F71" i="1"/>
  <c r="E71" i="1"/>
  <c r="D71" i="1"/>
  <c r="C68" i="1"/>
  <c r="C67" i="1"/>
  <c r="C66" i="1"/>
  <c r="C65" i="1"/>
  <c r="G63" i="1"/>
  <c r="C63" i="1"/>
  <c r="C62" i="1"/>
  <c r="G61" i="1"/>
  <c r="F61" i="1"/>
  <c r="E61" i="1"/>
  <c r="D61" i="1"/>
  <c r="C52" i="1"/>
  <c r="C51" i="1"/>
  <c r="C50" i="1"/>
  <c r="C49" i="1"/>
  <c r="C48" i="1"/>
  <c r="G47" i="1"/>
  <c r="F47" i="1"/>
  <c r="E47" i="1"/>
  <c r="D47" i="1"/>
  <c r="C46" i="1"/>
  <c r="C45" i="1"/>
  <c r="C44" i="1"/>
  <c r="C43" i="1"/>
  <c r="C42" i="1"/>
  <c r="F40" i="1"/>
  <c r="E40" i="1"/>
  <c r="D40" i="1"/>
  <c r="C39" i="1"/>
  <c r="C38" i="1"/>
  <c r="C37" i="1"/>
  <c r="C82" i="3" l="1"/>
  <c r="C76" i="1"/>
  <c r="D83" i="3"/>
  <c r="C83" i="3"/>
  <c r="F81" i="1"/>
  <c r="C71" i="1"/>
  <c r="D81" i="1"/>
  <c r="C47" i="1"/>
  <c r="C55" i="1"/>
  <c r="C57" i="1"/>
  <c r="C61" i="1"/>
  <c r="E81" i="1"/>
  <c r="G81" i="1"/>
  <c r="D59" i="1"/>
  <c r="D82" i="1" s="1"/>
  <c r="F59" i="1"/>
  <c r="F82" i="1" s="1"/>
  <c r="C56" i="1"/>
  <c r="C58" i="1"/>
  <c r="E59" i="1"/>
  <c r="G59" i="1"/>
  <c r="G82" i="1" s="1"/>
  <c r="G40" i="1"/>
  <c r="C40" i="1" s="1"/>
  <c r="C54" i="1"/>
  <c r="E82" i="1" l="1"/>
  <c r="E83" i="1" s="1"/>
  <c r="F83" i="1"/>
  <c r="G83" i="1"/>
  <c r="C81" i="1"/>
  <c r="D83" i="1"/>
  <c r="C59" i="1"/>
  <c r="C82" i="1" l="1"/>
  <c r="C83" i="1"/>
</calcChain>
</file>

<file path=xl/sharedStrings.xml><?xml version="1.0" encoding="utf-8"?>
<sst xmlns="http://schemas.openxmlformats.org/spreadsheetml/2006/main" count="223" uniqueCount="106">
  <si>
    <t>"ЗАТВЕРДЖЕНО"</t>
  </si>
  <si>
    <t>"____" ___________ 20___ р.</t>
  </si>
  <si>
    <t>Проект</t>
  </si>
  <si>
    <t>х</t>
  </si>
  <si>
    <t>Попередній</t>
  </si>
  <si>
    <t>Уточнений</t>
  </si>
  <si>
    <t>Зміни</t>
  </si>
  <si>
    <t>зробити позначку "Х"</t>
  </si>
  <si>
    <t>Коди</t>
  </si>
  <si>
    <t xml:space="preserve">Підприємство  </t>
  </si>
  <si>
    <t xml:space="preserve">за ЄДРПОУ </t>
  </si>
  <si>
    <t xml:space="preserve">Організаційно-правова форма </t>
  </si>
  <si>
    <t>Комунальне підприємство</t>
  </si>
  <si>
    <t>за КОПФГ</t>
  </si>
  <si>
    <t>Територія</t>
  </si>
  <si>
    <t>за КОАТУУ</t>
  </si>
  <si>
    <r>
      <t xml:space="preserve">Орган управління  </t>
    </r>
    <r>
      <rPr>
        <b/>
        <i/>
        <sz val="12"/>
        <rFont val="Times New Roman"/>
        <family val="1"/>
        <charset val="204"/>
      </rPr>
      <t xml:space="preserve"> </t>
    </r>
  </si>
  <si>
    <t>за СПОДУ</t>
  </si>
  <si>
    <t xml:space="preserve">Галузь     </t>
  </si>
  <si>
    <t>Охорона здоров"я</t>
  </si>
  <si>
    <t>за ЗКГНГ</t>
  </si>
  <si>
    <t xml:space="preserve">Вид економічної діяльності    </t>
  </si>
  <si>
    <t>Регулювання у сферах охорони здоров'я, освіти, культури та інших соціальних сферах, крім обов'язкового соціального страхування</t>
  </si>
  <si>
    <t xml:space="preserve">за  КВЕД  </t>
  </si>
  <si>
    <t>Форма власності</t>
  </si>
  <si>
    <t>Комунальна</t>
  </si>
  <si>
    <t xml:space="preserve">Місцезнаходження  </t>
  </si>
  <si>
    <t>вул.Героїв України,45 м. Ананьїв, Одеська обл.</t>
  </si>
  <si>
    <t xml:space="preserve">Телефон </t>
  </si>
  <si>
    <t>Керівник</t>
  </si>
  <si>
    <t>одиниця виміру:</t>
  </si>
  <si>
    <t>тис. грн.</t>
  </si>
  <si>
    <t>Найменування показника</t>
  </si>
  <si>
    <t xml:space="preserve">Код рядка </t>
  </si>
  <si>
    <t>Плановий рік  (усього)</t>
  </si>
  <si>
    <t xml:space="preserve">У тому числі за кварталами </t>
  </si>
  <si>
    <t xml:space="preserve">І  </t>
  </si>
  <si>
    <t xml:space="preserve">ІІ  </t>
  </si>
  <si>
    <t xml:space="preserve">ІІІ  </t>
  </si>
  <si>
    <t xml:space="preserve">ІV </t>
  </si>
  <si>
    <t>I. Фінансові результати</t>
  </si>
  <si>
    <t>Доходи і витрати від операційної діяльності (деталізація)</t>
  </si>
  <si>
    <t>Дохід (виручка) від реалізації продукції (товарів, робіт, послуг)</t>
  </si>
  <si>
    <t xml:space="preserve">Дохід з місцевого бюджету </t>
  </si>
  <si>
    <t>Інші доходи від операційної діяльності</t>
  </si>
  <si>
    <t xml:space="preserve">Інші доходи </t>
  </si>
  <si>
    <t>Собівартість реалізованої продукції (товарів, робіт, послуг)</t>
  </si>
  <si>
    <t>у тому числі за економічними елементами:</t>
  </si>
  <si>
    <t>Матеріальні затрати</t>
  </si>
  <si>
    <t>Витрати на оплату праці</t>
  </si>
  <si>
    <t>Відрахування на соціальні заходи</t>
  </si>
  <si>
    <t>Амортизація</t>
  </si>
  <si>
    <t xml:space="preserve">Інші витрати </t>
  </si>
  <si>
    <t>Адміністративні витрати, у тому числі:</t>
  </si>
  <si>
    <t>ІІ. Елементи операційних витрат (разом)</t>
  </si>
  <si>
    <t>Інші операційні витрати</t>
  </si>
  <si>
    <t>Разом (сума рядків 200 - 240)</t>
  </si>
  <si>
    <t>ІІІ. Інвестиційна діяльність</t>
  </si>
  <si>
    <t>Доходи від інвестиційної діяльності, у т.ч.:</t>
  </si>
  <si>
    <t>доходи з місцевого бюджету цільового фінансування по капітальних видатках</t>
  </si>
  <si>
    <t>Капітальні інвестиції, усього, у тому числі:</t>
  </si>
  <si>
    <t>капітальне будівництво</t>
  </si>
  <si>
    <t>придбання (виготовлення) основних засобів</t>
  </si>
  <si>
    <t>придбання (виготовлення) інших необоротних матеріальних активів</t>
  </si>
  <si>
    <t>придбання (створення) нематеріальних активів</t>
  </si>
  <si>
    <t>модернізація, модифікація (добудова, дообладнання, реконструкція) основних засобів</t>
  </si>
  <si>
    <t>капітальний ремонт</t>
  </si>
  <si>
    <t>ІV. Фінансова діяльність</t>
  </si>
  <si>
    <t>Доходи від фінансової діяльності за зобов’язаннями, у т. ч.:</t>
  </si>
  <si>
    <t xml:space="preserve">кредити </t>
  </si>
  <si>
    <t>позики</t>
  </si>
  <si>
    <t>депозити</t>
  </si>
  <si>
    <t>Інші надходження (розшифрувати)</t>
  </si>
  <si>
    <t>Витрати від фінансової діяльності за зобов’язаннями, у т. ч.:</t>
  </si>
  <si>
    <t>Інші витрати (розшифрувати)</t>
  </si>
  <si>
    <t>Усього доходів</t>
  </si>
  <si>
    <t>Усього витрат</t>
  </si>
  <si>
    <t>Нерозподілені доходи</t>
  </si>
  <si>
    <t>IV. Додаткова інформація</t>
  </si>
  <si>
    <t>на 1.01</t>
  </si>
  <si>
    <t>на 1.04</t>
  </si>
  <si>
    <t>на 1.07</t>
  </si>
  <si>
    <t>на 1.10</t>
  </si>
  <si>
    <t>Первісна вартість основних засобів</t>
  </si>
  <si>
    <t>Податкова заборгованість</t>
  </si>
  <si>
    <t>Заборгованість перед працівниками за заробітною платою</t>
  </si>
  <si>
    <r>
      <t xml:space="preserve">Керівник </t>
    </r>
    <r>
      <rPr>
        <sz val="14"/>
        <rFont val="Times New Roman"/>
        <family val="1"/>
        <charset val="204"/>
      </rPr>
      <t>___</t>
    </r>
    <r>
      <rPr>
        <sz val="14"/>
        <rFont val="Times New Roman"/>
        <family val="1"/>
        <charset val="204"/>
      </rPr>
      <t>__________________</t>
    </r>
  </si>
  <si>
    <t xml:space="preserve">                                (посада)</t>
  </si>
  <si>
    <t xml:space="preserve">         (ініціали, прізвище)    </t>
  </si>
  <si>
    <t>рішенням сесії Ананьївської міської ради</t>
  </si>
  <si>
    <t xml:space="preserve">від                                   20              № </t>
  </si>
  <si>
    <t>Ананьївська міська  рада</t>
  </si>
  <si>
    <t>Подільський район</t>
  </si>
  <si>
    <t>Комунальне некомерційне підприємство "Ананьївська багатопрофільна міська лікарня Ананьївської міської ради"</t>
  </si>
  <si>
    <t>86.10</t>
  </si>
  <si>
    <t>2-16-60</t>
  </si>
  <si>
    <t>Койчев Анатолій Степанович</t>
  </si>
  <si>
    <t>ФІНАНСОВИЙ ПЛАН ПІДПРИЄМСТВА НА  2022  рік</t>
  </si>
  <si>
    <t>Штатна чисельність працівників (фіз.осіб)</t>
  </si>
  <si>
    <t xml:space="preserve">Штатна чисельність працівників </t>
  </si>
  <si>
    <t>Х</t>
  </si>
  <si>
    <r>
      <t xml:space="preserve">Директор </t>
    </r>
    <r>
      <rPr>
        <sz val="14"/>
        <rFont val="Times New Roman"/>
        <family val="1"/>
        <charset val="204"/>
      </rPr>
      <t>_____________________</t>
    </r>
  </si>
  <si>
    <t>рішення Ананьївської міської ради</t>
  </si>
  <si>
    <t>ФІНАНСОВИЙ ПЛАН КОМУНАЛЬНОГО НЕКОМЕРЦІЙНОГО ПІДПРИЄМСТВА «АНАНЬЇВСЬКА БАГАТОПРОФІЛЬНА МІСЬКА  ЛІКАРНЯ  АНАНЬЇВСЬКОЇ  МІСЬКОЇ  РАДИ» зі змінами станом на 28 липня  2025 року</t>
  </si>
  <si>
    <t xml:space="preserve">від 22 серпня 2025 року № 1641-VІІІ </t>
  </si>
  <si>
    <t>ЗАТВЕРДЖЕНО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</si>
</sst>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.0_);_(* \(#,##0.0\);_(* &quot;-&quot;_);_(@_)"/>
    <numFmt numFmtId="165" formatCode="_(* #,##0_);_(* \(#,##0\);_(* &quot;-&quot;_);_(@_)"/>
    <numFmt numFmtId="166" formatCode="#,##0.0"/>
    <numFmt numFmtId="167" formatCode="_-* #,##0.0\ _₴_-;\-* #,##0.0\ _₴_-;_-* &quot;-&quot;?\ _₴_-;_-@_-"/>
  </numFmts>
  <fonts count="12" x14ac:knownFonts="1">
    <font>
      <sz val="10"/>
      <name val="Arial Cyr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name val="Arial Cyr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4"/>
      <name val="Times New Roman"/>
      <family val="1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 shrinkToFit="1"/>
    </xf>
    <xf numFmtId="0" fontId="7" fillId="0" borderId="0" xfId="0" applyFont="1" applyAlignment="1">
      <alignment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quotePrefix="1" applyFont="1" applyBorder="1" applyAlignment="1">
      <alignment horizontal="center" vertical="center"/>
    </xf>
    <xf numFmtId="164" fontId="8" fillId="0" borderId="1" xfId="0" applyNumberFormat="1" applyFont="1" applyBorder="1" applyAlignment="1">
      <alignment horizontal="center" vertical="center" wrapText="1"/>
    </xf>
    <xf numFmtId="0" fontId="9" fillId="0" borderId="1" xfId="0" quotePrefix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5" fontId="1" fillId="0" borderId="0" xfId="0" applyNumberFormat="1" applyFont="1" applyAlignment="1">
      <alignment vertical="center"/>
    </xf>
    <xf numFmtId="165" fontId="4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4" fillId="0" borderId="1" xfId="0" quotePrefix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quotePrefix="1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8" fillId="0" borderId="1" xfId="0" quotePrefix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166" fontId="1" fillId="0" borderId="0" xfId="0" applyNumberFormat="1" applyFont="1" applyAlignment="1">
      <alignment horizontal="right" vertical="center" wrapText="1"/>
    </xf>
    <xf numFmtId="0" fontId="7" fillId="0" borderId="0" xfId="0" applyFont="1" applyAlignment="1">
      <alignment horizontal="left" vertical="center" wrapText="1"/>
    </xf>
    <xf numFmtId="0" fontId="1" fillId="0" borderId="0" xfId="0" quotePrefix="1" applyFont="1" applyAlignment="1">
      <alignment horizontal="center" vertical="center"/>
    </xf>
    <xf numFmtId="166" fontId="1" fillId="0" borderId="0" xfId="0" applyNumberFormat="1" applyFont="1" applyAlignment="1">
      <alignment horizontal="left" vertical="center" wrapText="1"/>
    </xf>
    <xf numFmtId="166" fontId="10" fillId="0" borderId="0" xfId="0" applyNumberFormat="1" applyFont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 wrapText="1"/>
    </xf>
    <xf numFmtId="0" fontId="8" fillId="0" borderId="1" xfId="0" applyFont="1" applyBorder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167" fontId="1" fillId="0" borderId="0" xfId="0" applyNumberFormat="1" applyFont="1" applyAlignment="1">
      <alignment vertical="center"/>
    </xf>
    <xf numFmtId="2" fontId="4" fillId="0" borderId="1" xfId="0" applyNumberFormat="1" applyFont="1" applyBorder="1" applyAlignment="1">
      <alignment horizontal="center" vertical="center" wrapText="1"/>
    </xf>
    <xf numFmtId="164" fontId="7" fillId="0" borderId="0" xfId="0" applyNumberFormat="1" applyFont="1" applyAlignment="1">
      <alignment vertical="center"/>
    </xf>
    <xf numFmtId="0" fontId="7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8" fillId="0" borderId="4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0" fillId="0" borderId="3" xfId="0" applyBorder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11" fillId="0" borderId="3" xfId="0" applyFont="1" applyBorder="1" applyAlignment="1">
      <alignment vertical="center" wrapText="1"/>
    </xf>
    <xf numFmtId="49" fontId="4" fillId="0" borderId="4" xfId="0" applyNumberFormat="1" applyFont="1" applyBorder="1" applyAlignment="1">
      <alignment horizontal="left" vertical="center" wrapText="1"/>
    </xf>
    <xf numFmtId="49" fontId="0" fillId="0" borderId="3" xfId="0" applyNumberFormat="1" applyBorder="1" applyAlignment="1">
      <alignment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5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externalLink" Target="externalLinks/externalLink10.xml"/><Relationship Id="rId18" Type="http://schemas.openxmlformats.org/officeDocument/2006/relationships/externalLink" Target="externalLinks/externalLink15.xml"/><Relationship Id="rId26" Type="http://schemas.openxmlformats.org/officeDocument/2006/relationships/externalLink" Target="externalLinks/externalLink23.xml"/><Relationship Id="rId39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8.xml"/><Relationship Id="rId34" Type="http://schemas.openxmlformats.org/officeDocument/2006/relationships/externalLink" Target="externalLinks/externalLink31.xml"/><Relationship Id="rId42" Type="http://schemas.openxmlformats.org/officeDocument/2006/relationships/calcChain" Target="calcChain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17" Type="http://schemas.openxmlformats.org/officeDocument/2006/relationships/externalLink" Target="externalLinks/externalLink14.xml"/><Relationship Id="rId25" Type="http://schemas.openxmlformats.org/officeDocument/2006/relationships/externalLink" Target="externalLinks/externalLink22.xml"/><Relationship Id="rId33" Type="http://schemas.openxmlformats.org/officeDocument/2006/relationships/externalLink" Target="externalLinks/externalLink30.xml"/><Relationship Id="rId38" Type="http://schemas.openxmlformats.org/officeDocument/2006/relationships/externalLink" Target="externalLinks/externalLink3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3.xml"/><Relationship Id="rId20" Type="http://schemas.openxmlformats.org/officeDocument/2006/relationships/externalLink" Target="externalLinks/externalLink17.xml"/><Relationship Id="rId29" Type="http://schemas.openxmlformats.org/officeDocument/2006/relationships/externalLink" Target="externalLinks/externalLink26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24" Type="http://schemas.openxmlformats.org/officeDocument/2006/relationships/externalLink" Target="externalLinks/externalLink21.xml"/><Relationship Id="rId32" Type="http://schemas.openxmlformats.org/officeDocument/2006/relationships/externalLink" Target="externalLinks/externalLink29.xml"/><Relationship Id="rId37" Type="http://schemas.openxmlformats.org/officeDocument/2006/relationships/externalLink" Target="externalLinks/externalLink34.xml"/><Relationship Id="rId40" Type="http://schemas.openxmlformats.org/officeDocument/2006/relationships/styles" Target="styles.xml"/><Relationship Id="rId5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2.xml"/><Relationship Id="rId23" Type="http://schemas.openxmlformats.org/officeDocument/2006/relationships/externalLink" Target="externalLinks/externalLink20.xml"/><Relationship Id="rId28" Type="http://schemas.openxmlformats.org/officeDocument/2006/relationships/externalLink" Target="externalLinks/externalLink25.xml"/><Relationship Id="rId36" Type="http://schemas.openxmlformats.org/officeDocument/2006/relationships/externalLink" Target="externalLinks/externalLink33.xml"/><Relationship Id="rId10" Type="http://schemas.openxmlformats.org/officeDocument/2006/relationships/externalLink" Target="externalLinks/externalLink7.xml"/><Relationship Id="rId19" Type="http://schemas.openxmlformats.org/officeDocument/2006/relationships/externalLink" Target="externalLinks/externalLink16.xml"/><Relationship Id="rId31" Type="http://schemas.openxmlformats.org/officeDocument/2006/relationships/externalLink" Target="externalLinks/externalLink28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externalLink" Target="externalLinks/externalLink11.xml"/><Relationship Id="rId22" Type="http://schemas.openxmlformats.org/officeDocument/2006/relationships/externalLink" Target="externalLinks/externalLink19.xml"/><Relationship Id="rId27" Type="http://schemas.openxmlformats.org/officeDocument/2006/relationships/externalLink" Target="externalLinks/externalLink24.xml"/><Relationship Id="rId30" Type="http://schemas.openxmlformats.org/officeDocument/2006/relationships/externalLink" Target="externalLinks/externalLink27.xml"/><Relationship Id="rId35" Type="http://schemas.openxmlformats.org/officeDocument/2006/relationships/externalLink" Target="externalLinks/externalLink3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WORK/S2/VICTOR/&#1042;&#1042;&#1055;/PIB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&#1052;&#1086;&#1080;%20&#1076;&#1086;&#1082;&#1091;&#1084;&#1077;&#1085;&#1090;&#1099;/Sergey/&#1055;&#1088;&#1086;&#1075;&#1085;&#1086;&#1079;/&#1056;&#1072;&#1073;&#1086;&#1095;&#1080;&#1077;%20&#1090;&#1072;&#1073;&#1083;&#1080;&#1094;&#1099;/new/zvedena1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Rar$DI00.938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&#1052;&#1086;&#1080;%20&#1076;&#1086;&#1082;&#1091;&#1084;&#1077;&#1085;&#1090;&#1099;\Plan-2006_kons_rabota\Dept\Plan\Exchange\_________________________Plan_ZP\!_&#1055;&#1077;&#1095;&#1072;&#1090;&#1100;\&#1052;&#1058;&#1056;%20&#1074;&#1089;&#1077;%20-%205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riadna\Sum_pok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OCUME~1\Chirich\LOCALS~1\Temp\Dept\Plan\Exchange\_________________________Plan_ZP\!_&#1055;&#1077;&#1095;&#1072;&#1090;&#1100;\&#1052;&#1058;&#1056;%20&#1074;&#1089;&#1077;%202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1052;&#1086;&#1080;%20&#1076;&#1086;&#1082;&#1091;&#1084;&#1077;&#1085;&#1090;&#1099;\Plan-2006_kons_rabota\Dept\Plan\Exchange\_________________________Plan_ZP\!_&#1055;&#1077;&#1095;&#1072;&#1090;&#1100;\&#1052;&#1058;&#1056;%20&#1074;&#1089;&#1077;%20-%205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Dept\Plan\Exchange\_________________________Plan_ZP\!_&#1055;&#1077;&#1095;&#1072;&#1090;&#1100;\&#1052;&#1058;&#1056;%20&#1074;&#1089;&#1077;%202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!_Plan-2006\VAT%20Sevastop\Dept\Plan\Exchange\_________________________Plan_ZP\!_&#1055;&#1077;&#1095;&#1072;&#1090;&#1100;\&#1052;&#1058;&#1056;%20&#1074;&#1089;&#1077;%2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New_monitoring/Monit_xls/M_2002/M_06_02/Monthly/10_October/1Aug2001/GDP/realgdp/LENA/BGVN1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_________________________Plan_ZP\!_&#1055;&#1077;&#1095;&#1072;&#1090;&#1100;\&#1052;&#1058;&#1056;%20&#1074;&#1089;&#1077;%202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do\work\Dept\Plan\Exchange\_________________________Plan_ZP\!_&#1055;&#1077;&#1095;&#1072;&#1090;&#1100;\&#1052;&#1058;&#1056;%20&#1074;&#1089;&#1077;%20-%205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ept\Plan\Exchange\!_Plan-2006\VAT%20Sevastop\Dept\Plan\Exchange\_________________________Plan_ZP\!_&#1055;&#1077;&#1095;&#1072;&#1090;&#1100;\&#1052;&#1058;&#1056;%20&#1074;&#1089;&#1077;%202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DOCUME~1\VOYTOV~1\LOCALS~1\Temp\Rar$DI00.867\Planning%20System%20Project\consolidation%20hq%20formatted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Dept\Plan\Exchange\_________________________Plan_ZP\!_&#1055;&#1077;&#1095;&#1072;&#1090;&#1100;\&#1052;&#1058;&#1056;%20&#1074;&#1089;&#1077;%202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SUDNIKOVA\Local%20Settings\Temporary%20Internet%20Files\Content.IE5\C5MFSXEF\Subv2006\Rich%20Roz%202006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\main1\DOCUME~1\Chirich\LOCALS~1\Temp\Dept\Plan\Exchange\_________________________Plan_ZP\!_&#1055;&#1077;&#1095;&#1072;&#1090;&#1100;\&#1052;&#1058;&#1056;%20&#1074;&#1089;&#1077;%202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andreyevskaya\&#1052;&#1086;&#1080;%20&#1076;&#1086;&#1082;&#1091;&#1084;&#1077;&#1085;&#1090;&#1099;\OLGA\&#1056;&#1045;&#1040;&#1051;&#1048;&#1047;&#1040;&#1062;&#1048;&#1071;_2006\2006_REALIZ_&#1058;&#1045;(&#1090;&#1088;&#1072;&#1074;&#1077;&#1085;&#1100;)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S_N_A/1July2001/GDP/realgdp/LENA/BGVN1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&#1052;&#1086;&#1080;%20&#1076;&#1086;&#1082;&#1091;&#1084;&#1077;&#1085;&#1090;&#1099;\Plan-2006_kons_rabota\Dept\FinPlan-Economy\Planning%20System%20Project\consolidation%20hq%20formatted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\File1\aaaa\2007%20finplan\DOCUME~1\SINKEV~1\LOCALS~1\Temp\Rar$DI00.781\Dept\Plan\Exchange\_________________________Plan_ZP\!_&#1055;&#1077;&#1095;&#1072;&#1090;&#1100;\&#1052;&#1058;&#1056;%20&#1074;&#1089;&#1077;%20-%205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Rar$DI00.938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SINKEV~1\LOCALS~1\Temp\Rar$DI00.781\Dept\FinPlan-Economy\Planning%20System%20Project\consolidation%20hq%20formatted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OCUME~1\Chirich\LOCALS~1\Temp\DOCUME~1\VOYTOV~1\LOCALS~1\Temp\Rar$DI00.867\Planning%20System%20Project\consolidation%20hq%20formatted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Dept\FinPlan-Economy\Planning%20System%20Project\consolidation%20hq%20formatted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\MAIN1\Dept\FinPlan-Economy\Planning%20System%20Project\consolidation%20hq%20formatted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likhachov\Local%20Settings\Temporary%20Internet%20Files\Content.IE5\RY4RBH0P\2006_REALIZ_&#1058;&#1045;(&#1083;&#1102;&#1090;&#1080;&#1081;20%25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FinanceUTG\finek2008\&#1043;&#1088;&#1091;&#1076;&#1077;&#1085;&#1100;%20(&#1086;&#1095;&#1080;&#1082;)\DOCUME~1\SINKEV~1\LOCALS~1\Temp\Rar$DI00.781\Dept\Plan\Exchange\_________________________Plan_ZP\!_&#1055;&#1077;&#1095;&#1072;&#1090;&#1100;\&#1052;&#1058;&#1056;%20&#1074;&#1089;&#1077;%20-%20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FinanceUTG\finek2008\&#1043;&#1088;&#1091;&#1076;&#1077;&#1085;&#1100;%20(&#1086;&#1095;&#1080;&#1082;)\DOCUME~1\SINKEV~1\LOCALS~1\Temp\Rar$DI00.781\Dept\FinPlan-Economy\Planning%20System%20Project\consolidation%20hq%20formatted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1052;&#1086;&#1080;%20&#1076;&#1086;&#1082;&#1091;&#1084;&#1077;&#1085;&#1090;&#1099;\Plan-2006_kons_rabota\Dept\FinPlan-Economy\Planning%20System%20Project\consolidation%20hq%20formatted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do\work\Dept\FinPlan-Economy\Planning%20System%20Project\consolidation%20hq%20formatted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DOCUME~1\VOYTOV~1\LOCALS~1\Temp\Rar$DI00.867\Planning%20System%20Project\consolidation%20hq%20formatted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ept\Plan\Exchange\!_Plan-2006\VAT%20Sevastop\Dept\Plan\Exchange\_________________________Plan_ZP\!_&#1055;&#1077;&#1095;&#1072;&#1090;&#1100;\&#1052;&#1058;&#1056;%20&#1074;&#1089;&#1077;%2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DP"/>
      <sheetName val="Real GDP &amp; Real IP (u)"/>
      <sheetName val="Real GDP &amp; Real IP (e)"/>
      <sheetName val="GDP_gr"/>
      <sheetName val="Светлые"/>
      <sheetName val="адмін (2)"/>
      <sheetName val="Лист 1"/>
      <sheetName val="Real_GDP_&amp;_Real_IP_(u)"/>
      <sheetName val="Real_GDP_&amp;_Real_IP_(e)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 refreshError="1"/>
      <sheetData sheetId="7"/>
      <sheetData sheetId="8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ведена таб"/>
      <sheetName val="попер_роз"/>
      <sheetName val="попер_роз (4)"/>
      <sheetName val="звед_оптим (2)"/>
      <sheetName val="звед_баз(3)_СА"/>
      <sheetName val="звед_опт(3)_ca"/>
      <sheetName val="звед_баз(4)"/>
      <sheetName val="звед_опт(4)"/>
      <sheetName val="МТР Газ Україн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  <sheetName val="МТР Газ Україн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Ini"/>
      <sheetName val="Ëčńň1"/>
      <sheetName val="Sum_pok"/>
      <sheetName val="#REF!"/>
      <sheetName val="Sum_pok.xls"/>
      <sheetName val="січ-лют."/>
      <sheetName val="430 сыч-лютий"/>
      <sheetName val="бер"/>
      <sheetName val="430 бер"/>
      <sheetName val="січ-бер"/>
      <sheetName val="430 сыч-бер"/>
    </sheetNames>
    <definedNames>
      <definedName name="ShowFil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Лист1"/>
      <sheetName val="МТР все 2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3"/>
      <sheetName val="GDP"/>
    </sheetNames>
    <sheetDataSet>
      <sheetData sheetId="0" refreshError="1">
        <row r="1">
          <cell r="D1" t="str">
            <v>Баланс грошових доходiв i витрат населення Украјни у</v>
          </cell>
          <cell r="K1" t="str">
            <v>GOD</v>
          </cell>
        </row>
        <row r="2">
          <cell r="K2">
            <v>1993</v>
          </cell>
          <cell r="L2" t="str">
            <v>роцi</v>
          </cell>
        </row>
        <row r="3">
          <cell r="N3" t="str">
            <v>(млрд.крб)</v>
          </cell>
        </row>
        <row r="5">
          <cell r="A5" t="str">
            <v>А. ГРОШОВI ДОХОДИ</v>
          </cell>
        </row>
        <row r="6">
          <cell r="A6" t="str">
            <v>1.Заробiтна плата</v>
          </cell>
        </row>
        <row r="7">
          <cell r="A7" t="str">
            <v>2.Оплата працi робiтникiв</v>
          </cell>
        </row>
        <row r="8">
          <cell r="A8" t="str">
            <v xml:space="preserve">  кооперативiв</v>
          </cell>
        </row>
        <row r="9">
          <cell r="A9" t="str">
            <v>3.Доходи робiтникiв та служ-</v>
          </cell>
        </row>
        <row r="10">
          <cell r="A10" t="str">
            <v xml:space="preserve">  бовцiв вiд пiдприїмств та</v>
          </cell>
        </row>
        <row r="11">
          <cell r="A11" t="str">
            <v xml:space="preserve">  органiзацiй крiм зар.плати</v>
          </cell>
        </row>
        <row r="12">
          <cell r="A12" t="str">
            <v xml:space="preserve">4.Грошовi доходи вiд   </v>
          </cell>
        </row>
        <row r="13">
          <cell r="A13" t="str">
            <v xml:space="preserve">  колгоспiв            </v>
          </cell>
        </row>
        <row r="14">
          <cell r="A14" t="str">
            <v>5.Надходження вiд продажу</v>
          </cell>
        </row>
        <row r="15">
          <cell r="A15" t="str">
            <v xml:space="preserve">  продуктiв сiльсьгого госп.</v>
          </cell>
        </row>
        <row r="16">
          <cell r="A16" t="str">
            <v>Всього трудових доходiв</v>
          </cell>
        </row>
        <row r="17">
          <cell r="A17" t="str">
            <v>(рядки 1+2+3+4+5)</v>
          </cell>
        </row>
        <row r="18">
          <cell r="A18" t="str">
            <v>6.Пенсiј, допомоги,стипендiј</v>
          </cell>
        </row>
        <row r="19">
          <cell r="A19" t="str">
            <v xml:space="preserve">  та iншi надходження</v>
          </cell>
        </row>
        <row r="20">
          <cell r="A20" t="str">
            <v xml:space="preserve">     в тому числi:</v>
          </cell>
        </row>
        <row r="21">
          <cell r="A21" t="str">
            <v xml:space="preserve"> пенсiј, допомоги, стипендiј</v>
          </cell>
        </row>
        <row r="22">
          <cell r="A22" t="str">
            <v>Баланс</v>
          </cell>
        </row>
        <row r="23">
          <cell r="A23" t="str">
            <v>Б.ВИТРАТИ ТА ЗАОЩАДЖЕННЯ</v>
          </cell>
        </row>
        <row r="24">
          <cell r="A24" t="str">
            <v>1.Покупка товарiв та оплата</v>
          </cell>
        </row>
        <row r="25">
          <cell r="A25" t="str">
            <v xml:space="preserve">  послуг</v>
          </cell>
        </row>
        <row r="26">
          <cell r="A26" t="str">
            <v xml:space="preserve">    в тому числi:</v>
          </cell>
        </row>
        <row r="27">
          <cell r="A27" t="str">
            <v xml:space="preserve"> покупка товарiв       </v>
          </cell>
        </row>
        <row r="28">
          <cell r="A28" t="str">
            <v xml:space="preserve"> оплата послуг         </v>
          </cell>
        </row>
        <row r="29">
          <cell r="A29" t="str">
            <v>2.Обов'язковi платежi та</v>
          </cell>
        </row>
        <row r="30">
          <cell r="A30" t="str">
            <v xml:space="preserve">  добровiльнi внески</v>
          </cell>
        </row>
        <row r="31">
          <cell r="A31" t="str">
            <v xml:space="preserve">       iз них:</v>
          </cell>
        </row>
        <row r="32">
          <cell r="A32" t="str">
            <v xml:space="preserve"> прибутковий податок з </v>
          </cell>
        </row>
        <row r="33">
          <cell r="A33" t="str">
            <v xml:space="preserve"> населення             </v>
          </cell>
        </row>
        <row r="34">
          <cell r="A34" t="str">
            <v>3.Прирiст вкладiв,придбання</v>
          </cell>
        </row>
        <row r="35">
          <cell r="A35" t="str">
            <v xml:space="preserve">  облiгацiй Державној внутр.</v>
          </cell>
        </row>
        <row r="36">
          <cell r="A36" t="str">
            <v xml:space="preserve">  позики,iнш.цiнних паперiв  </v>
          </cell>
        </row>
        <row r="37">
          <cell r="A37" t="str">
            <v>Всього</v>
          </cell>
        </row>
        <row r="38">
          <cell r="A38" t="str">
            <v xml:space="preserve">В. Перевищення доходiв над </v>
          </cell>
        </row>
        <row r="39">
          <cell r="A39" t="str">
            <v xml:space="preserve">   витратами</v>
          </cell>
        </row>
        <row r="40">
          <cell r="A40" t="str">
            <v>Баланс</v>
          </cell>
        </row>
        <row r="41">
          <cell r="A41" t="str">
            <v>_x000C_</v>
          </cell>
        </row>
        <row r="46">
          <cell r="A46" t="str">
            <v>А. ГРОШОВI ДОХОДИ</v>
          </cell>
        </row>
        <row r="47">
          <cell r="A47" t="str">
            <v>1.Заробiтна плата</v>
          </cell>
        </row>
        <row r="48">
          <cell r="A48" t="str">
            <v>2.Оплата працi робiтникiв</v>
          </cell>
        </row>
        <row r="49">
          <cell r="A49" t="str">
            <v xml:space="preserve">  кооперативiв</v>
          </cell>
        </row>
        <row r="50">
          <cell r="A50" t="str">
            <v>3.Доходи робiтникiв та служ-</v>
          </cell>
        </row>
        <row r="51">
          <cell r="A51" t="str">
            <v xml:space="preserve">  бовцiв вiд пiдприїмств та</v>
          </cell>
        </row>
        <row r="52">
          <cell r="A52" t="str">
            <v xml:space="preserve">  органiзацiй крiм зар.плати</v>
          </cell>
        </row>
        <row r="53">
          <cell r="A53" t="str">
            <v xml:space="preserve">4.Грошовi доходи вiд   </v>
          </cell>
        </row>
        <row r="54">
          <cell r="A54" t="str">
            <v xml:space="preserve">  колгоспiв            </v>
          </cell>
        </row>
        <row r="55">
          <cell r="A55" t="str">
            <v>5.Надходження вiд продажу</v>
          </cell>
        </row>
        <row r="56">
          <cell r="A56" t="str">
            <v xml:space="preserve">  продуктiв сiльсьгого госп.</v>
          </cell>
        </row>
        <row r="57">
          <cell r="A57" t="str">
            <v>Всього трудових доходiв</v>
          </cell>
        </row>
        <row r="58">
          <cell r="A58" t="str">
            <v>(рядки 1+2+3+4+5)</v>
          </cell>
        </row>
        <row r="59">
          <cell r="A59" t="str">
            <v>6.Пенсiј, допомоги,стипендiј</v>
          </cell>
        </row>
        <row r="60">
          <cell r="A60" t="str">
            <v xml:space="preserve">  та iншi надходження</v>
          </cell>
        </row>
        <row r="61">
          <cell r="A61" t="str">
            <v xml:space="preserve">     в тому числi:</v>
          </cell>
        </row>
        <row r="62">
          <cell r="A62" t="str">
            <v xml:space="preserve"> пенсiј, допомоги, стипендiј</v>
          </cell>
        </row>
        <row r="63">
          <cell r="A63" t="str">
            <v>Баланс</v>
          </cell>
        </row>
        <row r="64">
          <cell r="A64" t="str">
            <v>Б.ВИТРАТИ ТА ЗАОЩАДЖЕННЯ</v>
          </cell>
        </row>
        <row r="65">
          <cell r="A65" t="str">
            <v>1.Покупка товарiв та оплата</v>
          </cell>
        </row>
        <row r="66">
          <cell r="A66" t="str">
            <v xml:space="preserve">  послуг</v>
          </cell>
        </row>
        <row r="67">
          <cell r="A67" t="str">
            <v xml:space="preserve">    в тому числi:</v>
          </cell>
        </row>
        <row r="68">
          <cell r="A68" t="str">
            <v xml:space="preserve"> покупка товарiв       </v>
          </cell>
        </row>
        <row r="69">
          <cell r="A69" t="str">
            <v xml:space="preserve"> оплата послуг         </v>
          </cell>
        </row>
        <row r="70">
          <cell r="A70" t="str">
            <v>2.Обов'язковi платежi та</v>
          </cell>
        </row>
        <row r="71">
          <cell r="A71" t="str">
            <v xml:space="preserve">  добровiльнi внески</v>
          </cell>
        </row>
        <row r="72">
          <cell r="A72" t="str">
            <v xml:space="preserve">       iз них:</v>
          </cell>
        </row>
        <row r="73">
          <cell r="A73" t="str">
            <v xml:space="preserve"> прибутковий податок з </v>
          </cell>
        </row>
        <row r="74">
          <cell r="A74" t="str">
            <v xml:space="preserve"> населення             </v>
          </cell>
        </row>
        <row r="75">
          <cell r="A75" t="str">
            <v>3.Прирiст вкладiв,придбання</v>
          </cell>
        </row>
        <row r="76">
          <cell r="A76" t="str">
            <v xml:space="preserve">  облiгацiй Державној внутр.</v>
          </cell>
        </row>
        <row r="77">
          <cell r="A77" t="str">
            <v xml:space="preserve">  позики,iнш.цiнних паперiв  </v>
          </cell>
        </row>
        <row r="78">
          <cell r="A78" t="str">
            <v>Всього</v>
          </cell>
        </row>
        <row r="79">
          <cell r="A79" t="str">
            <v xml:space="preserve">В. Перевищення доходiв над </v>
          </cell>
        </row>
        <row r="80">
          <cell r="A80" t="str">
            <v xml:space="preserve">   витратами</v>
          </cell>
        </row>
        <row r="81">
          <cell r="A81" t="str">
            <v>Баланс</v>
          </cell>
        </row>
        <row r="82">
          <cell r="A82" t="str">
            <v xml:space="preserve">        Довiдково: чисельнiсть населення в</v>
          </cell>
        </row>
        <row r="83">
          <cell r="A83" t="str">
            <v>_x000C_</v>
          </cell>
        </row>
        <row r="88">
          <cell r="A88" t="str">
            <v>А. ГРОШОВI ДОХОДИ</v>
          </cell>
        </row>
        <row r="89">
          <cell r="A89" t="str">
            <v>1.Заробiтна плата</v>
          </cell>
        </row>
        <row r="90">
          <cell r="A90" t="str">
            <v>2.Оплата працi робiтникiв</v>
          </cell>
        </row>
        <row r="91">
          <cell r="A91" t="str">
            <v xml:space="preserve">  кооперативiв</v>
          </cell>
        </row>
        <row r="92">
          <cell r="A92" t="str">
            <v>3.Доходи робiтникiв та служ-</v>
          </cell>
        </row>
        <row r="93">
          <cell r="A93" t="str">
            <v xml:space="preserve">  бовцiв вiд пiдприїмств та</v>
          </cell>
        </row>
        <row r="94">
          <cell r="A94" t="str">
            <v xml:space="preserve">  органiзацiй крiм зар.плати</v>
          </cell>
        </row>
        <row r="95">
          <cell r="A95" t="str">
            <v xml:space="preserve">4.Грошовi доходи вiд   </v>
          </cell>
        </row>
        <row r="96">
          <cell r="A96" t="str">
            <v xml:space="preserve">  колгоспiв            </v>
          </cell>
        </row>
        <row r="97">
          <cell r="A97" t="str">
            <v>5.Надходження вiд продажу</v>
          </cell>
        </row>
        <row r="98">
          <cell r="A98" t="str">
            <v xml:space="preserve">  продуктiв сiльсьгого госп.</v>
          </cell>
        </row>
        <row r="99">
          <cell r="A99" t="str">
            <v>Всього трудових доходiв</v>
          </cell>
        </row>
        <row r="100">
          <cell r="A100" t="str">
            <v>(рядки 1+2+3+4+5)</v>
          </cell>
        </row>
        <row r="101">
          <cell r="A101" t="str">
            <v>6.Пенсiј, допомоги,стипендiј</v>
          </cell>
        </row>
        <row r="102">
          <cell r="A102" t="str">
            <v xml:space="preserve">  та iншi надходження</v>
          </cell>
        </row>
        <row r="103">
          <cell r="A103" t="str">
            <v xml:space="preserve">     в тому числi:</v>
          </cell>
        </row>
        <row r="104">
          <cell r="A104" t="str">
            <v xml:space="preserve"> пенсiј, допомоги, стипендiј</v>
          </cell>
        </row>
        <row r="105">
          <cell r="A105" t="str">
            <v>Баланс</v>
          </cell>
        </row>
        <row r="106">
          <cell r="A106" t="str">
            <v>Б.ВИТРАТИ ТА ЗАОЩАДЖЕННЯ</v>
          </cell>
        </row>
        <row r="107">
          <cell r="A107" t="str">
            <v>1.Покупка товарiв та оплата</v>
          </cell>
        </row>
        <row r="108">
          <cell r="A108" t="str">
            <v xml:space="preserve">  послуг</v>
          </cell>
        </row>
        <row r="109">
          <cell r="A109" t="str">
            <v xml:space="preserve">    в тому числi:</v>
          </cell>
        </row>
        <row r="110">
          <cell r="A110" t="str">
            <v xml:space="preserve"> покупка товарiв       </v>
          </cell>
        </row>
        <row r="111">
          <cell r="A111" t="str">
            <v xml:space="preserve"> оплата послуг         </v>
          </cell>
        </row>
        <row r="112">
          <cell r="A112" t="str">
            <v>2.Обов'язковi платежi та</v>
          </cell>
        </row>
        <row r="113">
          <cell r="A113" t="str">
            <v xml:space="preserve">  добровiльнi внески</v>
          </cell>
        </row>
        <row r="114">
          <cell r="A114" t="str">
            <v xml:space="preserve">       iз них:</v>
          </cell>
        </row>
        <row r="115">
          <cell r="A115" t="str">
            <v xml:space="preserve"> прибутковий податок з </v>
          </cell>
        </row>
        <row r="116">
          <cell r="A116" t="str">
            <v xml:space="preserve"> населення             </v>
          </cell>
        </row>
        <row r="117">
          <cell r="A117" t="str">
            <v>3.Прирiст вкладiв,придбання</v>
          </cell>
        </row>
        <row r="118">
          <cell r="A118" t="str">
            <v xml:space="preserve">  облiгацiй Державној внутр.</v>
          </cell>
        </row>
        <row r="119">
          <cell r="A119" t="str">
            <v xml:space="preserve">  позики,iнш.цiнних паперiв  </v>
          </cell>
        </row>
        <row r="120">
          <cell r="A120" t="str">
            <v>Всього</v>
          </cell>
        </row>
        <row r="121">
          <cell r="A121" t="str">
            <v xml:space="preserve">В. Перевищення доходiв над </v>
          </cell>
        </row>
        <row r="122">
          <cell r="A122" t="str">
            <v xml:space="preserve">   витратами</v>
          </cell>
        </row>
        <row r="123">
          <cell r="A123" t="str">
            <v>Баланс</v>
          </cell>
        </row>
        <row r="124">
          <cell r="A124" t="str">
            <v>_x000C_</v>
          </cell>
        </row>
        <row r="130">
          <cell r="A130" t="str">
            <v>А. ГРОШОВI ДОХОДИ</v>
          </cell>
        </row>
        <row r="131">
          <cell r="A131" t="str">
            <v>1.Заробiтна плата</v>
          </cell>
        </row>
        <row r="132">
          <cell r="A132" t="str">
            <v>2.Оплата працi робiтникiв</v>
          </cell>
        </row>
        <row r="133">
          <cell r="A133" t="str">
            <v xml:space="preserve">  кооперативiв</v>
          </cell>
        </row>
        <row r="134">
          <cell r="A134" t="str">
            <v>3.Доходи робiтникiв та служ-</v>
          </cell>
        </row>
        <row r="135">
          <cell r="A135" t="str">
            <v xml:space="preserve">  бовцiв вiд пiдприїмств та</v>
          </cell>
        </row>
        <row r="136">
          <cell r="A136" t="str">
            <v xml:space="preserve">  органiзацiй крiм зар.плати</v>
          </cell>
        </row>
        <row r="137">
          <cell r="A137" t="str">
            <v xml:space="preserve">4.Грошовi доходи вiд   </v>
          </cell>
        </row>
        <row r="138">
          <cell r="A138" t="str">
            <v xml:space="preserve">  колгоспiв            </v>
          </cell>
        </row>
        <row r="139">
          <cell r="A139" t="str">
            <v>5.Надходження вiд продажу</v>
          </cell>
        </row>
        <row r="140">
          <cell r="A140" t="str">
            <v xml:space="preserve">  продуктiв сiльсьгого госп.</v>
          </cell>
        </row>
        <row r="141">
          <cell r="A141" t="str">
            <v>Всього трудових доходiв</v>
          </cell>
        </row>
        <row r="142">
          <cell r="A142" t="str">
            <v>(рядки 1+2+3+4+5)</v>
          </cell>
        </row>
        <row r="143">
          <cell r="A143" t="str">
            <v>6.Пенсiј, допомоги,стипендiј</v>
          </cell>
        </row>
        <row r="144">
          <cell r="A144" t="str">
            <v xml:space="preserve">  та iншi надходження</v>
          </cell>
        </row>
        <row r="145">
          <cell r="A145" t="str">
            <v xml:space="preserve">     в тому числi:</v>
          </cell>
        </row>
        <row r="146">
          <cell r="A146" t="str">
            <v xml:space="preserve"> пенсiј, допомоги, стипендiј</v>
          </cell>
        </row>
        <row r="147">
          <cell r="A147" t="str">
            <v>Баланс</v>
          </cell>
        </row>
        <row r="148">
          <cell r="A148" t="str">
            <v>Б.ВИТРАТИ ТА ЗАОЩАДЖЕННЯ</v>
          </cell>
        </row>
        <row r="149">
          <cell r="A149" t="str">
            <v>1.Покупка товарiв та оплата</v>
          </cell>
        </row>
        <row r="150">
          <cell r="A150" t="str">
            <v xml:space="preserve">  послуг</v>
          </cell>
        </row>
        <row r="151">
          <cell r="A151" t="str">
            <v xml:space="preserve">    в тому числi:</v>
          </cell>
        </row>
        <row r="152">
          <cell r="A152" t="str">
            <v xml:space="preserve"> покупка товарiв       </v>
          </cell>
        </row>
        <row r="153">
          <cell r="A153" t="str">
            <v xml:space="preserve"> оплата послуг         </v>
          </cell>
        </row>
        <row r="154">
          <cell r="A154" t="str">
            <v>2.Обов'язковi платежi та</v>
          </cell>
        </row>
        <row r="155">
          <cell r="A155" t="str">
            <v xml:space="preserve">  добровiльнi внески</v>
          </cell>
        </row>
        <row r="156">
          <cell r="A156" t="str">
            <v xml:space="preserve">       iз них:</v>
          </cell>
        </row>
        <row r="157">
          <cell r="A157" t="str">
            <v xml:space="preserve"> прибутковий податок з </v>
          </cell>
        </row>
        <row r="158">
          <cell r="A158" t="str">
            <v xml:space="preserve"> населення             </v>
          </cell>
        </row>
        <row r="159">
          <cell r="A159" t="str">
            <v>3.Прирiст вкладiв,придбання</v>
          </cell>
        </row>
        <row r="160">
          <cell r="A160" t="str">
            <v xml:space="preserve">  облiгацiй Державној внутр.</v>
          </cell>
        </row>
        <row r="161">
          <cell r="A161" t="str">
            <v xml:space="preserve">  позики,iнш.цiнних паперiв  </v>
          </cell>
        </row>
        <row r="162">
          <cell r="A162" t="str">
            <v>Всього</v>
          </cell>
        </row>
        <row r="163">
          <cell r="A163" t="str">
            <v xml:space="preserve">В. Перевищення доходiв над </v>
          </cell>
        </row>
        <row r="164">
          <cell r="A164" t="str">
            <v xml:space="preserve">   витратами</v>
          </cell>
        </row>
        <row r="165">
          <cell r="A165" t="str">
            <v>Баланс</v>
          </cell>
        </row>
        <row r="166">
          <cell r="A166" t="str">
            <v>_x000C_</v>
          </cell>
        </row>
      </sheetData>
      <sheetData sheetId="1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МТР_Апарат"/>
      <sheetName val="МТР_Газ_України"/>
      <sheetName val="МТР_Укртрансгаз"/>
      <sheetName val="МТР_Укргазвидобування"/>
      <sheetName val="МТР_Укрспецтрансгаз"/>
      <sheetName val="МТР_Чорноморнафтогаз"/>
      <sheetName val="МТР_Укртранснафта"/>
      <sheetName val="МТР_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</sheetNames>
    <sheetDataSet>
      <sheetData sheetId="0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tac"/>
      <sheetName val="DodDot"/>
      <sheetName val="Dod ARK"/>
      <sheetName val="Dod Clavutich"/>
      <sheetName val="Svod 3511060"/>
      <sheetName val="Viluch(1-12)"/>
      <sheetName val="Diti "/>
      <sheetName val="TvPalGaz"/>
      <sheetName val="Ener "/>
      <sheetName val="IncsiPilgi (2)"/>
      <sheetName val="GirZakon"/>
      <sheetName val="Govti Vodi"/>
      <sheetName val="Chor Flot"/>
      <sheetName val="Afganci"/>
      <sheetName val="Shidka Dop"/>
      <sheetName val="Likarna"/>
      <sheetName val="Zoiot Pidkova"/>
      <sheetName val="Granti"/>
      <sheetName val="Granti1"/>
      <sheetName val="Vibori"/>
      <sheetName val="Metro"/>
      <sheetName val="Oper Teatr"/>
      <sheetName val="Makeevka"/>
      <sheetName val="Ctix Lixo IvFrank"/>
      <sheetName val="Groshi xodat za dit"/>
      <sheetName val="Ctix Lixo Zakarp"/>
      <sheetName val="Coc GKG Inv"/>
      <sheetName val="Tuzla"/>
      <sheetName val="Zmiinii"/>
      <sheetName val="Ctandarti"/>
      <sheetName val="CocEkon"/>
      <sheetName val="Ictor Zabudova"/>
      <sheetName val="Ict Zab"/>
      <sheetName val="Ukr Kultura"/>
      <sheetName val="Minoboroni"/>
      <sheetName val="Mic Arcenal"/>
      <sheetName val="Inekcini"/>
      <sheetName val="In"/>
      <sheetName val="diti ciroti -2(minmolod)"/>
      <sheetName val="Korek ocvita"/>
      <sheetName val="Tex Dic Ocvita"/>
      <sheetName val="Troleib"/>
      <sheetName val="Utoc.Zaoshadg"/>
      <sheetName val="Metro Cpec Fond"/>
      <sheetName val="Svitov Bank"/>
      <sheetName val="Shidka Dop Cp Fond"/>
      <sheetName val="Gazoprovodi"/>
      <sheetName val="Troleib Cpec Fond"/>
      <sheetName val="Zaporiggya"/>
      <sheetName val="Kremenchuk"/>
      <sheetName val="Pereviz ditey"/>
      <sheetName val="Kom dorigu"/>
      <sheetName val="Chor Fiot Cpec Fond"/>
      <sheetName val="Zaosch"/>
      <sheetName val="kryvRig"/>
      <sheetName val="OSVITA"/>
      <sheetName val="Tar"/>
      <sheetName val="Nar.instr"/>
      <sheetName val="DDot"/>
      <sheetName val="Dsub"/>
      <sheetName val="Infor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2">
          <cell r="A2" t="str">
            <v>Обсяг помісячного надходження субвенції з державного бюджету до місцевих бюджетів на надання пільг  та житлових субсидій населенню на оплату електроенергії, природного газу, послуг тепло-, водопостачання і водовідведення, квартирної плати, вивезення побут</v>
          </cell>
        </row>
        <row r="5">
          <cell r="A5" t="str">
            <v>Код бюджету</v>
          </cell>
          <cell r="B5" t="str">
            <v>Назва адміністративно-територіальної одиниці</v>
          </cell>
          <cell r="C5" t="str">
            <v>січень</v>
          </cell>
          <cell r="D5" t="str">
            <v>лютий</v>
          </cell>
          <cell r="E5" t="str">
            <v>березень</v>
          </cell>
          <cell r="F5" t="str">
            <v>квітень</v>
          </cell>
          <cell r="G5" t="str">
            <v>травень</v>
          </cell>
        </row>
        <row r="6">
          <cell r="A6" t="str">
            <v>О1100000000</v>
          </cell>
          <cell r="B6" t="str">
            <v>бюджет Автономної Республіки Крим</v>
          </cell>
          <cell r="C6">
            <v>2463.5419999999999</v>
          </cell>
          <cell r="D6">
            <v>5004.6750000000002</v>
          </cell>
          <cell r="E6">
            <v>4874.01</v>
          </cell>
          <cell r="F6">
            <v>6713.2</v>
          </cell>
          <cell r="G6">
            <v>5483.6</v>
          </cell>
        </row>
        <row r="7">
          <cell r="A7" t="str">
            <v>О2100000000</v>
          </cell>
          <cell r="B7" t="str">
            <v>обласний бюджет Вiнницької області</v>
          </cell>
          <cell r="C7">
            <v>5585.9549999999999</v>
          </cell>
          <cell r="D7">
            <v>5130.4480000000003</v>
          </cell>
          <cell r="E7">
            <v>5614.5339999999997</v>
          </cell>
          <cell r="F7">
            <v>7821.4</v>
          </cell>
          <cell r="G7">
            <v>4676.6000000000004</v>
          </cell>
        </row>
        <row r="8">
          <cell r="A8" t="str">
            <v>О3100000000</v>
          </cell>
          <cell r="B8" t="str">
            <v>обласний бюджет Волинської області</v>
          </cell>
          <cell r="C8">
            <v>3419.413</v>
          </cell>
          <cell r="D8">
            <v>4547.1629999999996</v>
          </cell>
          <cell r="E8">
            <v>4267.8410000000003</v>
          </cell>
          <cell r="F8">
            <v>5180.2</v>
          </cell>
          <cell r="G8">
            <v>3258.4</v>
          </cell>
        </row>
        <row r="9">
          <cell r="A9" t="str">
            <v>О4100000000</v>
          </cell>
          <cell r="B9" t="str">
            <v>обласний бюджет Днiпропетровської області</v>
          </cell>
          <cell r="C9">
            <v>8288.7270000000008</v>
          </cell>
          <cell r="D9">
            <v>20991.351999999999</v>
          </cell>
          <cell r="E9">
            <v>16903.654999999999</v>
          </cell>
          <cell r="F9">
            <v>23535.787</v>
          </cell>
          <cell r="G9">
            <v>12935.2</v>
          </cell>
        </row>
        <row r="10">
          <cell r="A10" t="str">
            <v>О5100000000</v>
          </cell>
          <cell r="B10" t="str">
            <v>обласний бюджет Донецької області</v>
          </cell>
          <cell r="C10">
            <v>11729.522000000001</v>
          </cell>
          <cell r="D10">
            <v>19530.755000000001</v>
          </cell>
          <cell r="E10">
            <v>19355.436000000002</v>
          </cell>
          <cell r="F10">
            <v>26008.7</v>
          </cell>
          <cell r="G10">
            <v>15778.6</v>
          </cell>
        </row>
        <row r="11">
          <cell r="A11" t="str">
            <v>О6100000000</v>
          </cell>
          <cell r="B11" t="str">
            <v>обласний бюджет Житомирської області</v>
          </cell>
          <cell r="C11">
            <v>3202.2750000000001</v>
          </cell>
          <cell r="D11">
            <v>6561.0010000000002</v>
          </cell>
          <cell r="E11">
            <v>5316.2150000000001</v>
          </cell>
          <cell r="F11">
            <v>7407.8</v>
          </cell>
          <cell r="G11">
            <v>4605.7</v>
          </cell>
        </row>
        <row r="12">
          <cell r="A12" t="str">
            <v>О7100000000</v>
          </cell>
          <cell r="B12" t="str">
            <v>обласний бюджет Закарпатської області</v>
          </cell>
          <cell r="C12">
            <v>1513.9649999999999</v>
          </cell>
          <cell r="D12">
            <v>1806.577</v>
          </cell>
          <cell r="E12">
            <v>4712.2439999999997</v>
          </cell>
          <cell r="F12">
            <v>4277.8</v>
          </cell>
          <cell r="G12">
            <v>1586.9</v>
          </cell>
        </row>
        <row r="13">
          <cell r="A13" t="str">
            <v>О8100000000</v>
          </cell>
          <cell r="B13" t="str">
            <v>обласний бюджет Запорiзької області</v>
          </cell>
          <cell r="C13">
            <v>3867.2069999999999</v>
          </cell>
          <cell r="D13">
            <v>7903.7089999999998</v>
          </cell>
          <cell r="E13">
            <v>7399.4160000000002</v>
          </cell>
          <cell r="F13">
            <v>9874.5</v>
          </cell>
          <cell r="G13">
            <v>7155.4</v>
          </cell>
        </row>
        <row r="14">
          <cell r="A14" t="str">
            <v>О9100000000</v>
          </cell>
          <cell r="B14" t="str">
            <v>обласний бюджет Iвано-Франкiвської області</v>
          </cell>
          <cell r="C14">
            <v>3578.223</v>
          </cell>
          <cell r="D14">
            <v>5867.2309999999998</v>
          </cell>
          <cell r="E14">
            <v>6297.893</v>
          </cell>
          <cell r="F14">
            <v>9563.7000000000007</v>
          </cell>
          <cell r="G14">
            <v>3616.2</v>
          </cell>
        </row>
        <row r="15">
          <cell r="A15">
            <v>10100000000</v>
          </cell>
          <cell r="B15" t="str">
            <v>обласний бюджет Київської області</v>
          </cell>
          <cell r="C15">
            <v>10302.385</v>
          </cell>
          <cell r="D15">
            <v>16146.352999999999</v>
          </cell>
          <cell r="E15">
            <v>13833.255999999999</v>
          </cell>
          <cell r="F15">
            <v>18290.400000000001</v>
          </cell>
          <cell r="G15">
            <v>7404.9</v>
          </cell>
        </row>
        <row r="16">
          <cell r="A16">
            <v>11100000000</v>
          </cell>
          <cell r="B16" t="str">
            <v>обласний бюджет Кiровоградської області</v>
          </cell>
          <cell r="C16">
            <v>3580.96</v>
          </cell>
          <cell r="D16">
            <v>4993.7330000000002</v>
          </cell>
          <cell r="E16">
            <v>3976.05</v>
          </cell>
          <cell r="F16">
            <v>7419.8</v>
          </cell>
          <cell r="G16">
            <v>5284.3</v>
          </cell>
        </row>
        <row r="17">
          <cell r="A17">
            <v>12100000000</v>
          </cell>
          <cell r="B17" t="str">
            <v>обласний бюджет Луганської області</v>
          </cell>
          <cell r="C17">
            <v>2843.239</v>
          </cell>
          <cell r="D17">
            <v>8978.6</v>
          </cell>
          <cell r="E17">
            <v>6927.87</v>
          </cell>
          <cell r="F17">
            <v>9087.1</v>
          </cell>
          <cell r="G17">
            <v>6148.4</v>
          </cell>
        </row>
        <row r="18">
          <cell r="A18">
            <v>13100000000</v>
          </cell>
          <cell r="B18" t="str">
            <v>обласний бюджет Львiвської області</v>
          </cell>
          <cell r="C18">
            <v>13665.8</v>
          </cell>
          <cell r="D18">
            <v>12546.388000000001</v>
          </cell>
          <cell r="E18">
            <v>13924.588</v>
          </cell>
          <cell r="F18">
            <v>16320</v>
          </cell>
          <cell r="G18">
            <v>5542.7</v>
          </cell>
        </row>
        <row r="19">
          <cell r="A19">
            <v>14100000000</v>
          </cell>
          <cell r="B19" t="str">
            <v>обласний бюджет Миколаївської області</v>
          </cell>
          <cell r="C19">
            <v>1582.5519999999999</v>
          </cell>
          <cell r="D19">
            <v>4228.6229999999996</v>
          </cell>
          <cell r="E19">
            <v>4112.8190000000004</v>
          </cell>
          <cell r="F19">
            <v>5079.6000000000004</v>
          </cell>
          <cell r="G19">
            <v>4261.3</v>
          </cell>
        </row>
        <row r="20">
          <cell r="A20">
            <v>15100000000</v>
          </cell>
          <cell r="B20" t="str">
            <v>обласний бюджет Одеської області</v>
          </cell>
          <cell r="C20">
            <v>3570.1010000000001</v>
          </cell>
          <cell r="D20">
            <v>8569.5969999999998</v>
          </cell>
          <cell r="E20">
            <v>7127.8249999999998</v>
          </cell>
          <cell r="F20">
            <v>11636.5</v>
          </cell>
          <cell r="G20">
            <v>10163.4</v>
          </cell>
        </row>
        <row r="21">
          <cell r="A21">
            <v>16100000000</v>
          </cell>
          <cell r="B21" t="str">
            <v>обласний бюджет Полтавської області</v>
          </cell>
          <cell r="C21">
            <v>5666.1139999999996</v>
          </cell>
          <cell r="D21">
            <v>6422.4319999999998</v>
          </cell>
          <cell r="E21">
            <v>7489.7539999999999</v>
          </cell>
          <cell r="F21">
            <v>15258.1</v>
          </cell>
          <cell r="G21">
            <v>5827</v>
          </cell>
        </row>
        <row r="22">
          <cell r="A22">
            <v>17100000000</v>
          </cell>
          <cell r="B22" t="str">
            <v>обласний бюджет Рiвненської області</v>
          </cell>
          <cell r="C22">
            <v>1969.902</v>
          </cell>
          <cell r="D22">
            <v>3336.444</v>
          </cell>
          <cell r="E22">
            <v>5380.4470000000001</v>
          </cell>
          <cell r="F22">
            <v>5543.9</v>
          </cell>
          <cell r="G22">
            <v>2982.7</v>
          </cell>
        </row>
        <row r="23">
          <cell r="A23">
            <v>18100000000</v>
          </cell>
          <cell r="B23" t="str">
            <v>обласний бюджет Сумської області</v>
          </cell>
          <cell r="C23">
            <v>4169.5280000000002</v>
          </cell>
          <cell r="D23">
            <v>3622.9929999999999</v>
          </cell>
          <cell r="E23">
            <v>7895.424</v>
          </cell>
          <cell r="F23">
            <v>8377.1</v>
          </cell>
          <cell r="G23">
            <v>4032.7</v>
          </cell>
        </row>
        <row r="24">
          <cell r="A24">
            <v>19100000000</v>
          </cell>
          <cell r="B24" t="str">
            <v>обласний бюджет Тернопiльської області</v>
          </cell>
          <cell r="C24">
            <v>3701.9160000000002</v>
          </cell>
          <cell r="D24">
            <v>4896.8559999999998</v>
          </cell>
          <cell r="E24">
            <v>5147.2650000000003</v>
          </cell>
          <cell r="F24">
            <v>6839.9</v>
          </cell>
          <cell r="G24">
            <v>1830.2</v>
          </cell>
        </row>
        <row r="25">
          <cell r="A25">
            <v>20100000000</v>
          </cell>
          <cell r="B25" t="str">
            <v>обласний бюджет Харкiвської області</v>
          </cell>
          <cell r="C25">
            <v>8386.9330000000009</v>
          </cell>
          <cell r="D25">
            <v>11698.075000000001</v>
          </cell>
          <cell r="E25">
            <v>14592.047</v>
          </cell>
          <cell r="F25">
            <v>27208.2</v>
          </cell>
          <cell r="G25">
            <v>13691.3</v>
          </cell>
        </row>
        <row r="26">
          <cell r="A26">
            <v>21100000000</v>
          </cell>
          <cell r="B26" t="str">
            <v>обласний бюджет Херсонської області</v>
          </cell>
          <cell r="C26">
            <v>2200.9679999999998</v>
          </cell>
          <cell r="D26">
            <v>3252.5390000000002</v>
          </cell>
          <cell r="E26">
            <v>3255.58</v>
          </cell>
          <cell r="F26">
            <v>5299.7</v>
          </cell>
          <cell r="G26">
            <v>3272.2</v>
          </cell>
        </row>
        <row r="27">
          <cell r="A27">
            <v>22100000000</v>
          </cell>
          <cell r="B27" t="str">
            <v>обласний бюджет Хмельницької області</v>
          </cell>
          <cell r="C27">
            <v>4049.5320000000002</v>
          </cell>
          <cell r="D27">
            <v>6627.4</v>
          </cell>
          <cell r="E27">
            <v>4533.01</v>
          </cell>
          <cell r="F27">
            <v>8290.9</v>
          </cell>
          <cell r="G27">
            <v>5960.3</v>
          </cell>
        </row>
        <row r="28">
          <cell r="A28">
            <v>23100000000</v>
          </cell>
          <cell r="B28" t="str">
            <v>обласний бюджет Черкаської області</v>
          </cell>
          <cell r="C28">
            <v>5316.2910000000002</v>
          </cell>
          <cell r="D28">
            <v>6217.3370000000004</v>
          </cell>
          <cell r="E28">
            <v>6195.89</v>
          </cell>
          <cell r="F28">
            <v>10165</v>
          </cell>
          <cell r="G28">
            <v>4770.5</v>
          </cell>
        </row>
        <row r="29">
          <cell r="A29">
            <v>24100000000</v>
          </cell>
          <cell r="B29" t="str">
            <v>обласний бюджет Чернiвецької області</v>
          </cell>
          <cell r="C29">
            <v>1761.75</v>
          </cell>
          <cell r="D29">
            <v>2010.7829999999999</v>
          </cell>
          <cell r="E29">
            <v>1999.8030000000001</v>
          </cell>
          <cell r="F29">
            <v>3410.4</v>
          </cell>
          <cell r="G29">
            <v>2092.5</v>
          </cell>
        </row>
        <row r="30">
          <cell r="A30">
            <v>25100000000</v>
          </cell>
          <cell r="B30" t="str">
            <v>обласний бюджет Чернiгiвецької області</v>
          </cell>
          <cell r="C30">
            <v>4501.0339999999997</v>
          </cell>
          <cell r="D30">
            <v>5828.5460000000003</v>
          </cell>
          <cell r="E30">
            <v>5312.768</v>
          </cell>
          <cell r="F30">
            <v>8541</v>
          </cell>
          <cell r="G30">
            <v>4831.6000000000004</v>
          </cell>
        </row>
        <row r="31">
          <cell r="A31">
            <v>26000000000</v>
          </cell>
          <cell r="B31" t="str">
            <v>м.Київ</v>
          </cell>
          <cell r="C31">
            <v>4478.4290000000001</v>
          </cell>
          <cell r="D31">
            <v>7686.2479999999996</v>
          </cell>
          <cell r="E31">
            <v>8581.6080000000002</v>
          </cell>
          <cell r="F31">
            <v>12592.5</v>
          </cell>
          <cell r="G31">
            <v>10211.1</v>
          </cell>
        </row>
        <row r="32">
          <cell r="A32">
            <v>27000000000</v>
          </cell>
          <cell r="B32" t="str">
            <v>м.Севастополь</v>
          </cell>
          <cell r="C32">
            <v>656.43700000000001</v>
          </cell>
          <cell r="D32">
            <v>1870.8869999999999</v>
          </cell>
          <cell r="E32">
            <v>1073.652</v>
          </cell>
          <cell r="F32">
            <v>1527.6130000000001</v>
          </cell>
          <cell r="G32">
            <v>1254.8</v>
          </cell>
        </row>
        <row r="33">
          <cell r="B33" t="str">
            <v xml:space="preserve">Всього </v>
          </cell>
          <cell r="C33">
            <v>126052.70000000001</v>
          </cell>
          <cell r="D33">
            <v>196276.74499999997</v>
          </cell>
          <cell r="E33">
            <v>196100.90000000005</v>
          </cell>
          <cell r="F33">
            <v>281270.80000000005</v>
          </cell>
          <cell r="G33">
            <v>158658.49999999997</v>
          </cell>
        </row>
        <row r="38">
          <cell r="C38">
            <v>126052.7</v>
          </cell>
          <cell r="D38">
            <v>196276.74499999997</v>
          </cell>
          <cell r="E38">
            <v>196100.9</v>
          </cell>
          <cell r="F38">
            <v>281270.8</v>
          </cell>
          <cell r="G38">
            <v>158658.5</v>
          </cell>
        </row>
        <row r="41"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Ener "/>
    </sheetNames>
    <sheetDataSet>
      <sheetData sheetId="0" refreshError="1"/>
      <sheetData sheetId="1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  "/>
      <sheetName val="ВАТ"/>
      <sheetName val="ВАТ_фил"/>
      <sheetName val="383,40ч"/>
      <sheetName val="383,40т"/>
      <sheetName val="686,00"/>
      <sheetName val="област"/>
      <sheetName val="Сторно"/>
      <sheetName val="Пряма_труба"/>
      <sheetName val="БАЗА   (2)"/>
      <sheetName val="БАЗА   (3)"/>
      <sheetName val="БАЗА   (5)"/>
      <sheetName val="БАЗА   (4)"/>
      <sheetName val="МТР Газ Україн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3"/>
      <sheetName val="БАЗА  "/>
      <sheetName val="Inform"/>
    </sheetNames>
    <sheetDataSet>
      <sheetData sheetId="0" refreshError="1">
        <row r="1">
          <cell r="D1" t="str">
            <v>Баланс грошових доходiв i витрат населення Украјни у</v>
          </cell>
          <cell r="K1" t="str">
            <v>GOD</v>
          </cell>
        </row>
        <row r="2">
          <cell r="K2">
            <v>1993</v>
          </cell>
          <cell r="L2" t="str">
            <v>роцi</v>
          </cell>
        </row>
        <row r="3">
          <cell r="N3" t="str">
            <v>(млрд.крб)</v>
          </cell>
        </row>
        <row r="5">
          <cell r="A5" t="str">
            <v>А. ГРОШОВI ДОХОДИ</v>
          </cell>
        </row>
        <row r="6">
          <cell r="A6" t="str">
            <v>1.Заробiтна плата</v>
          </cell>
        </row>
        <row r="7">
          <cell r="A7" t="str">
            <v>2.Оплата працi робiтникiв</v>
          </cell>
        </row>
        <row r="8">
          <cell r="A8" t="str">
            <v xml:space="preserve">  кооперативiв</v>
          </cell>
        </row>
        <row r="9">
          <cell r="A9" t="str">
            <v>3.Доходи робiтникiв та служ-</v>
          </cell>
        </row>
        <row r="10">
          <cell r="A10" t="str">
            <v xml:space="preserve">  бовцiв вiд пiдприїмств та</v>
          </cell>
        </row>
        <row r="11">
          <cell r="A11" t="str">
            <v xml:space="preserve">  органiзацiй крiм зар.плати</v>
          </cell>
        </row>
        <row r="12">
          <cell r="A12" t="str">
            <v xml:space="preserve">4.Грошовi доходи вiд   </v>
          </cell>
        </row>
        <row r="13">
          <cell r="A13" t="str">
            <v xml:space="preserve">  колгоспiв            </v>
          </cell>
        </row>
        <row r="14">
          <cell r="A14" t="str">
            <v>5.Надходження вiд продажу</v>
          </cell>
        </row>
        <row r="15">
          <cell r="A15" t="str">
            <v xml:space="preserve">  продуктiв сiльсьгого госп.</v>
          </cell>
        </row>
        <row r="16">
          <cell r="A16" t="str">
            <v>Всього трудових доходiв</v>
          </cell>
        </row>
        <row r="17">
          <cell r="A17" t="str">
            <v>(рядки 1+2+3+4+5)</v>
          </cell>
        </row>
        <row r="18">
          <cell r="A18" t="str">
            <v>6.Пенсiј, допомоги,стипендiј</v>
          </cell>
        </row>
        <row r="19">
          <cell r="A19" t="str">
            <v xml:space="preserve">  та iншi надходження</v>
          </cell>
        </row>
        <row r="20">
          <cell r="A20" t="str">
            <v xml:space="preserve">     в тому числi:</v>
          </cell>
        </row>
        <row r="21">
          <cell r="A21" t="str">
            <v xml:space="preserve"> пенсiј, допомоги, стипендiј</v>
          </cell>
        </row>
        <row r="22">
          <cell r="A22" t="str">
            <v>Баланс</v>
          </cell>
        </row>
        <row r="23">
          <cell r="A23" t="str">
            <v>Б.ВИТРАТИ ТА ЗАОЩАДЖЕННЯ</v>
          </cell>
        </row>
        <row r="24">
          <cell r="A24" t="str">
            <v>1.Покупка товарiв та оплата</v>
          </cell>
        </row>
        <row r="25">
          <cell r="A25" t="str">
            <v xml:space="preserve">  послуг</v>
          </cell>
        </row>
        <row r="26">
          <cell r="A26" t="str">
            <v xml:space="preserve">    в тому числi:</v>
          </cell>
        </row>
        <row r="27">
          <cell r="A27" t="str">
            <v xml:space="preserve"> покупка товарiв       </v>
          </cell>
        </row>
        <row r="28">
          <cell r="A28" t="str">
            <v xml:space="preserve"> оплата послуг         </v>
          </cell>
        </row>
        <row r="29">
          <cell r="A29" t="str">
            <v>2.Обов'язковi платежi та</v>
          </cell>
        </row>
        <row r="30">
          <cell r="A30" t="str">
            <v xml:space="preserve">  добровiльнi внески</v>
          </cell>
        </row>
        <row r="31">
          <cell r="A31" t="str">
            <v xml:space="preserve">       iз них:</v>
          </cell>
        </row>
        <row r="32">
          <cell r="A32" t="str">
            <v xml:space="preserve"> прибутковий податок з </v>
          </cell>
        </row>
        <row r="33">
          <cell r="A33" t="str">
            <v xml:space="preserve"> населення             </v>
          </cell>
        </row>
        <row r="34">
          <cell r="A34" t="str">
            <v>3.Прирiст вкладiв,придбання</v>
          </cell>
        </row>
        <row r="35">
          <cell r="A35" t="str">
            <v xml:space="preserve">  облiгацiй Державној внутр.</v>
          </cell>
        </row>
        <row r="36">
          <cell r="A36" t="str">
            <v xml:space="preserve">  позики,iнш.цiнних паперiв  </v>
          </cell>
        </row>
        <row r="37">
          <cell r="A37" t="str">
            <v>Всього</v>
          </cell>
        </row>
        <row r="38">
          <cell r="A38" t="str">
            <v xml:space="preserve">В. Перевищення доходiв над </v>
          </cell>
        </row>
        <row r="39">
          <cell r="A39" t="str">
            <v xml:space="preserve">   витратами</v>
          </cell>
        </row>
        <row r="40">
          <cell r="A40" t="str">
            <v>Баланс</v>
          </cell>
        </row>
        <row r="41">
          <cell r="A41" t="str">
            <v>_x000C_</v>
          </cell>
        </row>
        <row r="46">
          <cell r="A46" t="str">
            <v>А. ГРОШОВI ДОХОДИ</v>
          </cell>
        </row>
        <row r="47">
          <cell r="A47" t="str">
            <v>1.Заробiтна плата</v>
          </cell>
        </row>
        <row r="48">
          <cell r="A48" t="str">
            <v>2.Оплата працi робiтникiв</v>
          </cell>
        </row>
        <row r="49">
          <cell r="A49" t="str">
            <v xml:space="preserve">  кооперативiв</v>
          </cell>
        </row>
        <row r="50">
          <cell r="A50" t="str">
            <v>3.Доходи робiтникiв та служ-</v>
          </cell>
        </row>
        <row r="51">
          <cell r="A51" t="str">
            <v xml:space="preserve">  бовцiв вiд пiдприїмств та</v>
          </cell>
        </row>
        <row r="52">
          <cell r="A52" t="str">
            <v xml:space="preserve">  органiзацiй крiм зар.плати</v>
          </cell>
        </row>
        <row r="53">
          <cell r="A53" t="str">
            <v xml:space="preserve">4.Грошовi доходи вiд   </v>
          </cell>
        </row>
        <row r="54">
          <cell r="A54" t="str">
            <v xml:space="preserve">  колгоспiв            </v>
          </cell>
        </row>
        <row r="55">
          <cell r="A55" t="str">
            <v>5.Надходження вiд продажу</v>
          </cell>
        </row>
        <row r="56">
          <cell r="A56" t="str">
            <v xml:space="preserve">  продуктiв сiльсьгого госп.</v>
          </cell>
        </row>
        <row r="57">
          <cell r="A57" t="str">
            <v>Всього трудових доходiв</v>
          </cell>
        </row>
        <row r="58">
          <cell r="A58" t="str">
            <v>(рядки 1+2+3+4+5)</v>
          </cell>
        </row>
        <row r="59">
          <cell r="A59" t="str">
            <v>6.Пенсiј, допомоги,стипендiј</v>
          </cell>
        </row>
        <row r="60">
          <cell r="A60" t="str">
            <v xml:space="preserve">  та iншi надходження</v>
          </cell>
        </row>
        <row r="61">
          <cell r="A61" t="str">
            <v xml:space="preserve">     в тому числi:</v>
          </cell>
        </row>
        <row r="62">
          <cell r="A62" t="str">
            <v xml:space="preserve"> пенсiј, допомоги, стипендiј</v>
          </cell>
        </row>
        <row r="63">
          <cell r="A63" t="str">
            <v>Баланс</v>
          </cell>
        </row>
        <row r="64">
          <cell r="A64" t="str">
            <v>Б.ВИТРАТИ ТА ЗАОЩАДЖЕННЯ</v>
          </cell>
        </row>
        <row r="65">
          <cell r="A65" t="str">
            <v>1.Покупка товарiв та оплата</v>
          </cell>
        </row>
        <row r="66">
          <cell r="A66" t="str">
            <v xml:space="preserve">  послуг</v>
          </cell>
        </row>
        <row r="67">
          <cell r="A67" t="str">
            <v xml:space="preserve">    в тому числi:</v>
          </cell>
        </row>
        <row r="68">
          <cell r="A68" t="str">
            <v xml:space="preserve"> покупка товарiв       </v>
          </cell>
        </row>
        <row r="69">
          <cell r="A69" t="str">
            <v xml:space="preserve"> оплата послуг         </v>
          </cell>
        </row>
        <row r="70">
          <cell r="A70" t="str">
            <v>2.Обов'язковi платежi та</v>
          </cell>
        </row>
        <row r="71">
          <cell r="A71" t="str">
            <v xml:space="preserve">  добровiльнi внески</v>
          </cell>
        </row>
        <row r="72">
          <cell r="A72" t="str">
            <v xml:space="preserve">       iз них:</v>
          </cell>
        </row>
        <row r="73">
          <cell r="A73" t="str">
            <v xml:space="preserve"> прибутковий податок з </v>
          </cell>
        </row>
        <row r="74">
          <cell r="A74" t="str">
            <v xml:space="preserve"> населення             </v>
          </cell>
        </row>
        <row r="75">
          <cell r="A75" t="str">
            <v>3.Прирiст вкладiв,придбання</v>
          </cell>
        </row>
        <row r="76">
          <cell r="A76" t="str">
            <v xml:space="preserve">  облiгацiй Державној внутр.</v>
          </cell>
        </row>
        <row r="77">
          <cell r="A77" t="str">
            <v xml:space="preserve">  позики,iнш.цiнних паперiв  </v>
          </cell>
        </row>
        <row r="78">
          <cell r="A78" t="str">
            <v>Всього</v>
          </cell>
        </row>
        <row r="79">
          <cell r="A79" t="str">
            <v xml:space="preserve">В. Перевищення доходiв над </v>
          </cell>
        </row>
        <row r="80">
          <cell r="A80" t="str">
            <v xml:space="preserve">   витратами</v>
          </cell>
        </row>
        <row r="81">
          <cell r="A81" t="str">
            <v>Баланс</v>
          </cell>
        </row>
        <row r="82">
          <cell r="A82" t="str">
            <v xml:space="preserve">        Довiдково: чисельнiсть населення в</v>
          </cell>
        </row>
        <row r="83">
          <cell r="A83" t="str">
            <v>_x000C_</v>
          </cell>
        </row>
        <row r="88">
          <cell r="A88" t="str">
            <v>А. ГРОШОВI ДОХОДИ</v>
          </cell>
        </row>
        <row r="89">
          <cell r="A89" t="str">
            <v>1.Заробiтна плата</v>
          </cell>
        </row>
        <row r="90">
          <cell r="A90" t="str">
            <v>2.Оплата працi робiтникiв</v>
          </cell>
        </row>
        <row r="91">
          <cell r="A91" t="str">
            <v xml:space="preserve">  кооперативiв</v>
          </cell>
        </row>
        <row r="92">
          <cell r="A92" t="str">
            <v>3.Доходи робiтникiв та служ-</v>
          </cell>
        </row>
        <row r="93">
          <cell r="A93" t="str">
            <v xml:space="preserve">  бовцiв вiд пiдприїмств та</v>
          </cell>
        </row>
        <row r="94">
          <cell r="A94" t="str">
            <v xml:space="preserve">  органiзацiй крiм зар.плати</v>
          </cell>
        </row>
        <row r="95">
          <cell r="A95" t="str">
            <v xml:space="preserve">4.Грошовi доходи вiд   </v>
          </cell>
        </row>
        <row r="96">
          <cell r="A96" t="str">
            <v xml:space="preserve">  колгоспiв            </v>
          </cell>
        </row>
        <row r="97">
          <cell r="A97" t="str">
            <v>5.Надходження вiд продажу</v>
          </cell>
        </row>
        <row r="98">
          <cell r="A98" t="str">
            <v xml:space="preserve">  продуктiв сiльсьгого госп.</v>
          </cell>
        </row>
        <row r="99">
          <cell r="A99" t="str">
            <v>Всього трудових доходiв</v>
          </cell>
        </row>
        <row r="100">
          <cell r="A100" t="str">
            <v>(рядки 1+2+3+4+5)</v>
          </cell>
        </row>
        <row r="101">
          <cell r="A101" t="str">
            <v>6.Пенсiј, допомоги,стипендiј</v>
          </cell>
        </row>
        <row r="102">
          <cell r="A102" t="str">
            <v xml:space="preserve">  та iншi надходження</v>
          </cell>
        </row>
        <row r="103">
          <cell r="A103" t="str">
            <v xml:space="preserve">     в тому числi:</v>
          </cell>
        </row>
        <row r="104">
          <cell r="A104" t="str">
            <v xml:space="preserve"> пенсiј, допомоги, стипендiј</v>
          </cell>
        </row>
        <row r="105">
          <cell r="A105" t="str">
            <v>Баланс</v>
          </cell>
        </row>
        <row r="106">
          <cell r="A106" t="str">
            <v>Б.ВИТРАТИ ТА ЗАОЩАДЖЕННЯ</v>
          </cell>
        </row>
        <row r="107">
          <cell r="A107" t="str">
            <v>1.Покупка товарiв та оплата</v>
          </cell>
        </row>
        <row r="108">
          <cell r="A108" t="str">
            <v xml:space="preserve">  послуг</v>
          </cell>
        </row>
        <row r="109">
          <cell r="A109" t="str">
            <v xml:space="preserve">    в тому числi:</v>
          </cell>
        </row>
        <row r="110">
          <cell r="A110" t="str">
            <v xml:space="preserve"> покупка товарiв       </v>
          </cell>
        </row>
        <row r="111">
          <cell r="A111" t="str">
            <v xml:space="preserve"> оплата послуг         </v>
          </cell>
        </row>
        <row r="112">
          <cell r="A112" t="str">
            <v>2.Обов'язковi платежi та</v>
          </cell>
        </row>
        <row r="113">
          <cell r="A113" t="str">
            <v xml:space="preserve">  добровiльнi внески</v>
          </cell>
        </row>
        <row r="114">
          <cell r="A114" t="str">
            <v xml:space="preserve">       iз них:</v>
          </cell>
        </row>
        <row r="115">
          <cell r="A115" t="str">
            <v xml:space="preserve"> прибутковий податок з </v>
          </cell>
        </row>
        <row r="116">
          <cell r="A116" t="str">
            <v xml:space="preserve"> населення             </v>
          </cell>
        </row>
        <row r="117">
          <cell r="A117" t="str">
            <v>3.Прирiст вкладiв,придбання</v>
          </cell>
        </row>
        <row r="118">
          <cell r="A118" t="str">
            <v xml:space="preserve">  облiгацiй Державној внутр.</v>
          </cell>
        </row>
        <row r="119">
          <cell r="A119" t="str">
            <v xml:space="preserve">  позики,iнш.цiнних паперiв  </v>
          </cell>
        </row>
        <row r="120">
          <cell r="A120" t="str">
            <v>Всього</v>
          </cell>
        </row>
        <row r="121">
          <cell r="A121" t="str">
            <v xml:space="preserve">В. Перевищення доходiв над </v>
          </cell>
        </row>
        <row r="122">
          <cell r="A122" t="str">
            <v xml:space="preserve">   витратами</v>
          </cell>
        </row>
        <row r="123">
          <cell r="A123" t="str">
            <v>Баланс</v>
          </cell>
        </row>
        <row r="124">
          <cell r="A124" t="str">
            <v>_x000C_</v>
          </cell>
        </row>
        <row r="130">
          <cell r="A130" t="str">
            <v>А. ГРОШОВI ДОХОДИ</v>
          </cell>
        </row>
        <row r="131">
          <cell r="A131" t="str">
            <v>1.Заробiтна плата</v>
          </cell>
        </row>
        <row r="132">
          <cell r="A132" t="str">
            <v>2.Оплата працi робiтникiв</v>
          </cell>
        </row>
        <row r="133">
          <cell r="A133" t="str">
            <v xml:space="preserve">  кооперативiв</v>
          </cell>
        </row>
        <row r="134">
          <cell r="A134" t="str">
            <v>3.Доходи робiтникiв та служ-</v>
          </cell>
        </row>
        <row r="135">
          <cell r="A135" t="str">
            <v xml:space="preserve">  бовцiв вiд пiдприїмств та</v>
          </cell>
        </row>
        <row r="136">
          <cell r="A136" t="str">
            <v xml:space="preserve">  органiзацiй крiм зар.плати</v>
          </cell>
        </row>
        <row r="137">
          <cell r="A137" t="str">
            <v xml:space="preserve">4.Грошовi доходи вiд   </v>
          </cell>
        </row>
        <row r="138">
          <cell r="A138" t="str">
            <v xml:space="preserve">  колгоспiв            </v>
          </cell>
        </row>
        <row r="139">
          <cell r="A139" t="str">
            <v>5.Надходження вiд продажу</v>
          </cell>
        </row>
        <row r="140">
          <cell r="A140" t="str">
            <v xml:space="preserve">  продуктiв сiльсьгого госп.</v>
          </cell>
        </row>
        <row r="141">
          <cell r="A141" t="str">
            <v>Всього трудових доходiв</v>
          </cell>
        </row>
        <row r="142">
          <cell r="A142" t="str">
            <v>(рядки 1+2+3+4+5)</v>
          </cell>
        </row>
        <row r="143">
          <cell r="A143" t="str">
            <v>6.Пенсiј, допомоги,стипендiј</v>
          </cell>
        </row>
        <row r="144">
          <cell r="A144" t="str">
            <v xml:space="preserve">  та iншi надходження</v>
          </cell>
        </row>
        <row r="145">
          <cell r="A145" t="str">
            <v xml:space="preserve">     в тому числi:</v>
          </cell>
        </row>
        <row r="146">
          <cell r="A146" t="str">
            <v xml:space="preserve"> пенсiј, допомоги, стипендiј</v>
          </cell>
        </row>
        <row r="147">
          <cell r="A147" t="str">
            <v>Баланс</v>
          </cell>
        </row>
        <row r="148">
          <cell r="A148" t="str">
            <v>Б.ВИТРАТИ ТА ЗАОЩАДЖЕННЯ</v>
          </cell>
        </row>
        <row r="149">
          <cell r="A149" t="str">
            <v>1.Покупка товарiв та оплата</v>
          </cell>
        </row>
        <row r="150">
          <cell r="A150" t="str">
            <v xml:space="preserve">  послуг</v>
          </cell>
        </row>
        <row r="151">
          <cell r="A151" t="str">
            <v xml:space="preserve">    в тому числi:</v>
          </cell>
        </row>
        <row r="152">
          <cell r="A152" t="str">
            <v xml:space="preserve"> покупка товарiв       </v>
          </cell>
        </row>
        <row r="153">
          <cell r="A153" t="str">
            <v xml:space="preserve"> оплата послуг         </v>
          </cell>
        </row>
        <row r="154">
          <cell r="A154" t="str">
            <v>2.Обов'язковi платежi та</v>
          </cell>
        </row>
        <row r="155">
          <cell r="A155" t="str">
            <v xml:space="preserve">  добровiльнi внески</v>
          </cell>
        </row>
        <row r="156">
          <cell r="A156" t="str">
            <v xml:space="preserve">       iз них:</v>
          </cell>
        </row>
        <row r="157">
          <cell r="A157" t="str">
            <v xml:space="preserve"> прибутковий податок з </v>
          </cell>
        </row>
        <row r="158">
          <cell r="A158" t="str">
            <v xml:space="preserve"> населення             </v>
          </cell>
        </row>
        <row r="159">
          <cell r="A159" t="str">
            <v>3.Прирiст вкладiв,придбання</v>
          </cell>
        </row>
        <row r="160">
          <cell r="A160" t="str">
            <v xml:space="preserve">  облiгацiй Державној внутр.</v>
          </cell>
        </row>
        <row r="161">
          <cell r="A161" t="str">
            <v xml:space="preserve">  позики,iнш.цiнних паперiв  </v>
          </cell>
        </row>
        <row r="162">
          <cell r="A162" t="str">
            <v>Всього</v>
          </cell>
        </row>
        <row r="163">
          <cell r="A163" t="str">
            <v xml:space="preserve">В. Перевищення доходiв над </v>
          </cell>
        </row>
        <row r="164">
          <cell r="A164" t="str">
            <v xml:space="preserve">   витратами</v>
          </cell>
        </row>
        <row r="165">
          <cell r="A165" t="str">
            <v>Баланс</v>
          </cell>
        </row>
        <row r="166">
          <cell r="A166" t="str">
            <v>_x000C_</v>
          </cell>
        </row>
      </sheetData>
      <sheetData sheetId="1" refreshError="1"/>
      <sheetData sheetId="2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2">
          <cell r="F2" t="str">
            <v>Компания "Мама"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199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  <sheetName val="Infor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6">
          <cell r="E6" t="str">
            <v>31 декабря 2005 года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</sheetNames>
    <sheetDataSet>
      <sheetData sheetId="0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11)423+424"/>
      <sheetName val="Chart_of_accs"/>
    </sheetNames>
    <sheetDataSet>
      <sheetData sheetId="0" refreshError="1"/>
      <sheetData sheetId="1" refreshError="1">
        <row r="2">
          <cell r="G2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реестр заявок"/>
      <sheetName val="ЗКЛ"/>
      <sheetName val="реестр_заявок"/>
      <sheetName val="Рабоч"/>
      <sheetName val="11)423+424"/>
      <sheetName val="Chart_of_accs"/>
      <sheetName val="Лист1"/>
    </sheetNames>
    <sheetDataSet>
      <sheetData sheetId="0" refreshError="1"/>
      <sheetData sheetId="1" refreshError="1">
        <row r="2">
          <cell r="G2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  "/>
      <sheetName val="ВАТ"/>
      <sheetName val="ВАТ_фил"/>
      <sheetName val="210"/>
      <sheetName val="241,5"/>
      <sheetName val="област"/>
      <sheetName val="Сторно"/>
      <sheetName val="Пряма_труба"/>
      <sheetName val="БАЗА   (2)"/>
      <sheetName val="БАЗА   (3)"/>
      <sheetName val="БАЗА   (4)"/>
      <sheetName val="БАЗА   (5)"/>
      <sheetName val="БАЗА   (6)"/>
      <sheetName val="БАЗА   (7)"/>
      <sheetName val="БАЗА   (8)"/>
      <sheetName val="БАЗА   (9)"/>
      <sheetName val="БАЗА   (10)"/>
      <sheetName val="БАЗА   (12)"/>
      <sheetName val="БАЗА   (11)"/>
      <sheetName val="БАЗА   (13)"/>
      <sheetName val="БАЗА   (14)"/>
      <sheetName val="Infor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МТР Газ України"/>
    </sheetNames>
    <sheetDataSet>
      <sheetData sheetId="0" refreshError="1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Лист2"/>
    </sheetNames>
    <sheetDataSet>
      <sheetData sheetId="0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</sheetNames>
    <sheetDataSet>
      <sheetData sheetId="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Inform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2:J299"/>
  <sheetViews>
    <sheetView tabSelected="1" view="pageBreakPreview" zoomScale="115" zoomScaleNormal="75" zoomScaleSheetLayoutView="115" workbookViewId="0">
      <selection activeCell="J8" sqref="J8"/>
    </sheetView>
  </sheetViews>
  <sheetFormatPr defaultColWidth="9.109375" defaultRowHeight="18" x14ac:dyDescent="0.25"/>
  <cols>
    <col min="1" max="1" width="45.109375" style="2" customWidth="1"/>
    <col min="2" max="2" width="8.33203125" style="1" customWidth="1"/>
    <col min="3" max="3" width="14" style="2" customWidth="1"/>
    <col min="4" max="4" width="13.88671875" style="2" customWidth="1"/>
    <col min="5" max="5" width="12.33203125" style="2" customWidth="1"/>
    <col min="6" max="6" width="13.109375" style="2" customWidth="1"/>
    <col min="7" max="7" width="12.5546875" style="2" customWidth="1"/>
    <col min="8" max="8" width="13" style="2" bestFit="1" customWidth="1"/>
    <col min="9" max="9" width="9.6640625" style="2" bestFit="1" customWidth="1"/>
    <col min="10" max="10" width="13.6640625" style="2" bestFit="1" customWidth="1"/>
    <col min="11" max="11" width="9.109375" style="2" customWidth="1"/>
    <col min="12" max="16384" width="9.109375" style="2"/>
  </cols>
  <sheetData>
    <row r="2" spans="2:7" ht="30" customHeight="1" x14ac:dyDescent="0.25">
      <c r="D2" s="63"/>
      <c r="E2" s="63"/>
      <c r="F2" s="63"/>
      <c r="G2" s="63"/>
    </row>
    <row r="3" spans="2:7" ht="12.75" customHeight="1" x14ac:dyDescent="0.25"/>
    <row r="4" spans="2:7" x14ac:dyDescent="0.25">
      <c r="E4" s="15" t="s">
        <v>105</v>
      </c>
    </row>
    <row r="5" spans="2:7" ht="18" customHeight="1" x14ac:dyDescent="0.25">
      <c r="E5" s="64" t="s">
        <v>102</v>
      </c>
      <c r="F5" s="64"/>
      <c r="G5" s="64"/>
    </row>
    <row r="6" spans="2:7" ht="16.5" customHeight="1" x14ac:dyDescent="0.25">
      <c r="E6" s="64" t="s">
        <v>104</v>
      </c>
      <c r="F6" s="64"/>
      <c r="G6" s="64"/>
    </row>
    <row r="7" spans="2:7" x14ac:dyDescent="0.25">
      <c r="E7" s="65"/>
      <c r="F7" s="65"/>
      <c r="G7" s="65"/>
    </row>
    <row r="10" spans="2:7" x14ac:dyDescent="0.25">
      <c r="F10" s="3" t="s">
        <v>2</v>
      </c>
      <c r="G10" s="4"/>
    </row>
    <row r="11" spans="2:7" x14ac:dyDescent="0.25">
      <c r="F11" s="3" t="s">
        <v>4</v>
      </c>
      <c r="G11" s="4"/>
    </row>
    <row r="12" spans="2:7" x14ac:dyDescent="0.25">
      <c r="F12" s="3" t="s">
        <v>5</v>
      </c>
      <c r="G12" s="4"/>
    </row>
    <row r="13" spans="2:7" x14ac:dyDescent="0.25">
      <c r="F13" s="3" t="s">
        <v>6</v>
      </c>
      <c r="G13" s="4" t="s">
        <v>100</v>
      </c>
    </row>
    <row r="14" spans="2:7" x14ac:dyDescent="0.25">
      <c r="F14" s="61" t="s">
        <v>7</v>
      </c>
      <c r="G14" s="62"/>
    </row>
    <row r="16" spans="2:7" x14ac:dyDescent="0.25">
      <c r="B16" s="57"/>
      <c r="C16" s="57"/>
      <c r="F16" s="53" t="s">
        <v>8</v>
      </c>
      <c r="G16" s="53"/>
    </row>
    <row r="17" spans="1:7" ht="63.75" customHeight="1" x14ac:dyDescent="0.25">
      <c r="A17" s="5" t="s">
        <v>9</v>
      </c>
      <c r="B17" s="47" t="s">
        <v>93</v>
      </c>
      <c r="C17" s="47"/>
      <c r="D17" s="47"/>
      <c r="E17" s="58"/>
      <c r="F17" s="6" t="s">
        <v>10</v>
      </c>
      <c r="G17" s="7">
        <v>1998615</v>
      </c>
    </row>
    <row r="18" spans="1:7" x14ac:dyDescent="0.25">
      <c r="A18" s="5" t="s">
        <v>11</v>
      </c>
      <c r="B18" s="55" t="s">
        <v>12</v>
      </c>
      <c r="C18" s="55"/>
      <c r="D18" s="55"/>
      <c r="E18" s="56"/>
      <c r="F18" s="8" t="s">
        <v>13</v>
      </c>
      <c r="G18" s="7">
        <v>430</v>
      </c>
    </row>
    <row r="19" spans="1:7" x14ac:dyDescent="0.25">
      <c r="A19" s="5" t="s">
        <v>14</v>
      </c>
      <c r="B19" s="55" t="s">
        <v>92</v>
      </c>
      <c r="C19" s="55"/>
      <c r="D19" s="55"/>
      <c r="E19" s="56"/>
      <c r="F19" s="8" t="s">
        <v>15</v>
      </c>
      <c r="G19" s="9">
        <v>5120210100</v>
      </c>
    </row>
    <row r="20" spans="1:7" x14ac:dyDescent="0.25">
      <c r="A20" s="5" t="s">
        <v>16</v>
      </c>
      <c r="B20" s="55" t="s">
        <v>91</v>
      </c>
      <c r="C20" s="55"/>
      <c r="D20" s="55"/>
      <c r="E20" s="56"/>
      <c r="F20" s="8" t="s">
        <v>17</v>
      </c>
      <c r="G20" s="7"/>
    </row>
    <row r="21" spans="1:7" x14ac:dyDescent="0.25">
      <c r="A21" s="5" t="s">
        <v>18</v>
      </c>
      <c r="B21" s="55" t="s">
        <v>19</v>
      </c>
      <c r="C21" s="55"/>
      <c r="D21" s="55"/>
      <c r="E21" s="56"/>
      <c r="F21" s="8" t="s">
        <v>20</v>
      </c>
      <c r="G21" s="7"/>
    </row>
    <row r="22" spans="1:7" ht="51.75" customHeight="1" x14ac:dyDescent="0.25">
      <c r="A22" s="5" t="s">
        <v>21</v>
      </c>
      <c r="B22" s="55" t="s">
        <v>22</v>
      </c>
      <c r="C22" s="55"/>
      <c r="D22" s="55"/>
      <c r="E22" s="56"/>
      <c r="F22" s="8" t="s">
        <v>23</v>
      </c>
      <c r="G22" s="7" t="s">
        <v>94</v>
      </c>
    </row>
    <row r="23" spans="1:7" x14ac:dyDescent="0.25">
      <c r="A23" s="5" t="s">
        <v>24</v>
      </c>
      <c r="B23" s="55" t="s">
        <v>25</v>
      </c>
      <c r="C23" s="55"/>
      <c r="D23" s="55"/>
      <c r="E23" s="56"/>
      <c r="F23" s="10"/>
      <c r="G23" s="11"/>
    </row>
    <row r="24" spans="1:7" ht="29.25" customHeight="1" x14ac:dyDescent="0.25">
      <c r="A24" s="5" t="s">
        <v>26</v>
      </c>
      <c r="B24" s="55" t="s">
        <v>27</v>
      </c>
      <c r="C24" s="55"/>
      <c r="D24" s="55"/>
      <c r="E24" s="56"/>
      <c r="F24" s="12"/>
      <c r="G24" s="12"/>
    </row>
    <row r="25" spans="1:7" x14ac:dyDescent="0.25">
      <c r="A25" s="5" t="s">
        <v>28</v>
      </c>
      <c r="B25" s="59" t="s">
        <v>95</v>
      </c>
      <c r="C25" s="59"/>
      <c r="D25" s="59"/>
      <c r="E25" s="60"/>
      <c r="F25" s="11"/>
      <c r="G25" s="11"/>
    </row>
    <row r="26" spans="1:7" x14ac:dyDescent="0.25">
      <c r="A26" s="5" t="s">
        <v>29</v>
      </c>
      <c r="B26" s="55" t="s">
        <v>96</v>
      </c>
      <c r="C26" s="55"/>
      <c r="D26" s="55"/>
      <c r="E26" s="56"/>
      <c r="F26" s="12"/>
      <c r="G26" s="12"/>
    </row>
    <row r="28" spans="1:7" ht="57.75" customHeight="1" x14ac:dyDescent="0.25">
      <c r="A28" s="51" t="s">
        <v>103</v>
      </c>
      <c r="B28" s="51"/>
      <c r="C28" s="51"/>
      <c r="D28" s="51"/>
      <c r="E28" s="51"/>
      <c r="F28" s="51"/>
      <c r="G28" s="51"/>
    </row>
    <row r="29" spans="1:7" x14ac:dyDescent="0.25">
      <c r="A29" s="51"/>
      <c r="B29" s="51"/>
      <c r="C29" s="51"/>
      <c r="D29" s="51"/>
      <c r="E29" s="51"/>
      <c r="F29" s="51"/>
      <c r="G29" s="51"/>
    </row>
    <row r="30" spans="1:7" ht="22.5" customHeight="1" x14ac:dyDescent="0.25">
      <c r="A30" s="39"/>
      <c r="B30" s="13"/>
      <c r="C30" s="39"/>
      <c r="D30" s="39"/>
      <c r="E30" s="52" t="s">
        <v>30</v>
      </c>
      <c r="F30" s="52"/>
      <c r="G30" s="39" t="s">
        <v>31</v>
      </c>
    </row>
    <row r="31" spans="1:7" ht="24.75" customHeight="1" x14ac:dyDescent="0.25">
      <c r="A31" s="53" t="s">
        <v>32</v>
      </c>
      <c r="B31" s="54" t="s">
        <v>33</v>
      </c>
      <c r="C31" s="54" t="s">
        <v>34</v>
      </c>
      <c r="D31" s="54" t="s">
        <v>35</v>
      </c>
      <c r="E31" s="54"/>
      <c r="F31" s="54"/>
      <c r="G31" s="54"/>
    </row>
    <row r="32" spans="1:7" ht="30.75" customHeight="1" x14ac:dyDescent="0.25">
      <c r="A32" s="53"/>
      <c r="B32" s="54"/>
      <c r="C32" s="54"/>
      <c r="D32" s="14" t="s">
        <v>36</v>
      </c>
      <c r="E32" s="14" t="s">
        <v>37</v>
      </c>
      <c r="F32" s="14" t="s">
        <v>38</v>
      </c>
      <c r="G32" s="14" t="s">
        <v>39</v>
      </c>
    </row>
    <row r="33" spans="1:10" ht="18" customHeight="1" x14ac:dyDescent="0.25">
      <c r="A33" s="4">
        <v>1</v>
      </c>
      <c r="B33" s="40">
        <v>2</v>
      </c>
      <c r="C33" s="40">
        <v>5</v>
      </c>
      <c r="D33" s="40">
        <v>6</v>
      </c>
      <c r="E33" s="40">
        <v>7</v>
      </c>
      <c r="F33" s="40">
        <v>8</v>
      </c>
      <c r="G33" s="40">
        <v>9</v>
      </c>
    </row>
    <row r="34" spans="1:10" ht="18" customHeight="1" x14ac:dyDescent="0.25">
      <c r="A34" s="47" t="s">
        <v>40</v>
      </c>
      <c r="B34" s="47"/>
      <c r="C34" s="47"/>
      <c r="D34" s="47"/>
      <c r="E34" s="47"/>
      <c r="F34" s="47"/>
      <c r="G34" s="48"/>
    </row>
    <row r="35" spans="1:10" s="15" customFormat="1" ht="20.100000000000001" customHeight="1" x14ac:dyDescent="0.25">
      <c r="A35" s="49" t="s">
        <v>41</v>
      </c>
      <c r="B35" s="49"/>
      <c r="C35" s="49"/>
      <c r="D35" s="49"/>
      <c r="E35" s="49"/>
      <c r="F35" s="49"/>
      <c r="G35" s="49"/>
    </row>
    <row r="36" spans="1:10" s="15" customFormat="1" ht="31.2" x14ac:dyDescent="0.25">
      <c r="A36" s="16" t="s">
        <v>42</v>
      </c>
      <c r="B36" s="17">
        <v>100</v>
      </c>
      <c r="C36" s="18">
        <f>SUM(D36:G36)</f>
        <v>38715.9</v>
      </c>
      <c r="D36" s="18">
        <f>7450+1870</f>
        <v>9320</v>
      </c>
      <c r="E36" s="18">
        <f>7500+1870+834.8</f>
        <v>10204.799999999999</v>
      </c>
      <c r="F36" s="18">
        <f>7500+1871.1</f>
        <v>9371.1</v>
      </c>
      <c r="G36" s="18">
        <f>7450+1870+500</f>
        <v>9820</v>
      </c>
      <c r="H36" s="44"/>
    </row>
    <row r="37" spans="1:10" s="15" customFormat="1" ht="17.399999999999999" x14ac:dyDescent="0.25">
      <c r="A37" s="16" t="s">
        <v>43</v>
      </c>
      <c r="B37" s="17">
        <v>110</v>
      </c>
      <c r="C37" s="18">
        <f>SUM(D37:G37)</f>
        <v>22786.43462</v>
      </c>
      <c r="D37" s="18">
        <f>1374+360+70+7241.30462</f>
        <v>9045.304619999999</v>
      </c>
      <c r="E37" s="18">
        <f>1080+3628.9+32.73</f>
        <v>4741.6299999999992</v>
      </c>
      <c r="F37" s="18">
        <f>891+5807.1</f>
        <v>6698.1</v>
      </c>
      <c r="G37" s="18">
        <f>1250+1051.4</f>
        <v>2301.4</v>
      </c>
      <c r="H37" s="44"/>
    </row>
    <row r="38" spans="1:10" s="15" customFormat="1" ht="19.5" customHeight="1" x14ac:dyDescent="0.25">
      <c r="A38" s="16" t="s">
        <v>44</v>
      </c>
      <c r="B38" s="19">
        <v>120</v>
      </c>
      <c r="C38" s="18">
        <f>SUM(D38:G38)</f>
        <v>900</v>
      </c>
      <c r="D38" s="18">
        <v>225</v>
      </c>
      <c r="E38" s="18">
        <v>225</v>
      </c>
      <c r="F38" s="18">
        <v>225</v>
      </c>
      <c r="G38" s="18">
        <v>225</v>
      </c>
      <c r="H38" s="44"/>
    </row>
    <row r="39" spans="1:10" s="15" customFormat="1" ht="20.25" customHeight="1" x14ac:dyDescent="0.25">
      <c r="A39" s="16" t="s">
        <v>45</v>
      </c>
      <c r="B39" s="19">
        <v>130</v>
      </c>
      <c r="C39" s="18">
        <f>SUM(D39:G39)</f>
        <v>0</v>
      </c>
      <c r="D39" s="18"/>
      <c r="E39" s="18"/>
      <c r="F39" s="18"/>
      <c r="G39" s="18"/>
      <c r="H39" s="44"/>
    </row>
    <row r="40" spans="1:10" ht="30.75" customHeight="1" x14ac:dyDescent="0.25">
      <c r="A40" s="38" t="s">
        <v>46</v>
      </c>
      <c r="B40" s="17">
        <v>140</v>
      </c>
      <c r="C40" s="18">
        <f>SUM(D40:G40)</f>
        <v>31905.33</v>
      </c>
      <c r="D40" s="18">
        <f>SUM(D42:D46)</f>
        <v>7679.2</v>
      </c>
      <c r="E40" s="18">
        <f>SUM(E42:E46)</f>
        <v>8422.5300000000007</v>
      </c>
      <c r="F40" s="18">
        <f>SUM(F42:F46)</f>
        <v>7567.9000000000005</v>
      </c>
      <c r="G40" s="18">
        <f>SUM(G42:G46)</f>
        <v>8235.7000000000007</v>
      </c>
      <c r="H40" s="44"/>
    </row>
    <row r="41" spans="1:10" ht="18.75" customHeight="1" x14ac:dyDescent="0.25">
      <c r="A41" s="16" t="s">
        <v>47</v>
      </c>
      <c r="B41" s="17"/>
      <c r="C41" s="18"/>
      <c r="D41" s="20"/>
      <c r="E41" s="20"/>
      <c r="F41" s="20"/>
      <c r="G41" s="20"/>
      <c r="H41" s="44"/>
    </row>
    <row r="42" spans="1:10" ht="20.100000000000001" customHeight="1" x14ac:dyDescent="0.25">
      <c r="A42" s="16" t="s">
        <v>48</v>
      </c>
      <c r="B42" s="21">
        <v>141</v>
      </c>
      <c r="C42" s="20">
        <f t="shared" ref="C42:C52" si="0">SUM(D42:G42)</f>
        <v>1005</v>
      </c>
      <c r="D42" s="20">
        <f>125+100</f>
        <v>225</v>
      </c>
      <c r="E42" s="20">
        <f>130+100</f>
        <v>230</v>
      </c>
      <c r="F42" s="20">
        <f>200+100</f>
        <v>300</v>
      </c>
      <c r="G42" s="20">
        <f>150+100</f>
        <v>250</v>
      </c>
      <c r="H42" s="44"/>
    </row>
    <row r="43" spans="1:10" ht="20.100000000000001" customHeight="1" x14ac:dyDescent="0.25">
      <c r="A43" s="16" t="s">
        <v>49</v>
      </c>
      <c r="B43" s="21">
        <v>142</v>
      </c>
      <c r="C43" s="20">
        <f t="shared" si="0"/>
        <v>21646.9</v>
      </c>
      <c r="D43" s="20">
        <f>4030.5+1000</f>
        <v>5030.5</v>
      </c>
      <c r="E43" s="20">
        <f>4130.5+1000+834.8</f>
        <v>5965.3</v>
      </c>
      <c r="F43" s="20">
        <f>4120+1001.1</f>
        <v>5121.1000000000004</v>
      </c>
      <c r="G43" s="20">
        <f>4030+1000+500</f>
        <v>5530</v>
      </c>
      <c r="H43" s="44"/>
    </row>
    <row r="44" spans="1:10" ht="20.100000000000001" customHeight="1" x14ac:dyDescent="0.25">
      <c r="A44" s="16" t="s">
        <v>50</v>
      </c>
      <c r="B44" s="21">
        <v>143</v>
      </c>
      <c r="C44" s="20">
        <f t="shared" si="0"/>
        <v>5141</v>
      </c>
      <c r="D44" s="20">
        <f>1120.5+200</f>
        <v>1320.5</v>
      </c>
      <c r="E44" s="20">
        <f>1194.5+100</f>
        <v>1294.5</v>
      </c>
      <c r="F44" s="20">
        <f>1205+100</f>
        <v>1305</v>
      </c>
      <c r="G44" s="20">
        <f>1121+100</f>
        <v>1221</v>
      </c>
      <c r="H44" s="44"/>
    </row>
    <row r="45" spans="1:10" ht="20.100000000000001" customHeight="1" x14ac:dyDescent="0.25">
      <c r="A45" s="16" t="s">
        <v>51</v>
      </c>
      <c r="B45" s="21">
        <v>144</v>
      </c>
      <c r="C45" s="20">
        <f t="shared" si="0"/>
        <v>0</v>
      </c>
      <c r="D45" s="20">
        <v>0</v>
      </c>
      <c r="E45" s="20">
        <v>0</v>
      </c>
      <c r="F45" s="20">
        <v>0</v>
      </c>
      <c r="G45" s="20">
        <v>0</v>
      </c>
      <c r="H45" s="44"/>
      <c r="J45" s="42"/>
    </row>
    <row r="46" spans="1:10" ht="20.25" customHeight="1" x14ac:dyDescent="0.25">
      <c r="A46" s="16" t="s">
        <v>52</v>
      </c>
      <c r="B46" s="21">
        <v>145</v>
      </c>
      <c r="C46" s="20">
        <f t="shared" si="0"/>
        <v>4112.43</v>
      </c>
      <c r="D46" s="20">
        <v>1103.2</v>
      </c>
      <c r="E46" s="20">
        <f>800+100+32.73</f>
        <v>932.73</v>
      </c>
      <c r="F46" s="20">
        <f>741.8+100</f>
        <v>841.8</v>
      </c>
      <c r="G46" s="20">
        <f>1134.7+100</f>
        <v>1234.7</v>
      </c>
      <c r="H46" s="44"/>
      <c r="J46" s="42"/>
    </row>
    <row r="47" spans="1:10" ht="24.75" customHeight="1" x14ac:dyDescent="0.25">
      <c r="A47" s="38" t="s">
        <v>53</v>
      </c>
      <c r="B47" s="17">
        <v>150</v>
      </c>
      <c r="C47" s="18">
        <f t="shared" si="0"/>
        <v>12338.3</v>
      </c>
      <c r="D47" s="18">
        <f>SUM(D48:D52)</f>
        <v>3239.8</v>
      </c>
      <c r="E47" s="18">
        <f>SUM(E48:E52)</f>
        <v>3120</v>
      </c>
      <c r="F47" s="18">
        <f>SUM(F48:F52)</f>
        <v>2919.2</v>
      </c>
      <c r="G47" s="18">
        <f>SUM(G48:G52)</f>
        <v>3059.3</v>
      </c>
      <c r="H47" s="44"/>
      <c r="J47" s="42"/>
    </row>
    <row r="48" spans="1:10" ht="20.100000000000001" customHeight="1" x14ac:dyDescent="0.25">
      <c r="A48" s="16" t="s">
        <v>48</v>
      </c>
      <c r="B48" s="19">
        <v>151</v>
      </c>
      <c r="C48" s="20">
        <f t="shared" si="0"/>
        <v>665</v>
      </c>
      <c r="D48" s="20">
        <f>100+70</f>
        <v>170</v>
      </c>
      <c r="E48" s="20">
        <f>95+100</f>
        <v>195</v>
      </c>
      <c r="F48" s="20">
        <f>25+100</f>
        <v>125</v>
      </c>
      <c r="G48" s="20">
        <f>75+100</f>
        <v>175</v>
      </c>
      <c r="H48" s="44"/>
    </row>
    <row r="49" spans="1:9" ht="20.100000000000001" customHeight="1" x14ac:dyDescent="0.25">
      <c r="A49" s="16" t="s">
        <v>49</v>
      </c>
      <c r="B49" s="19">
        <v>152</v>
      </c>
      <c r="C49" s="20">
        <f t="shared" si="0"/>
        <v>7808</v>
      </c>
      <c r="D49" s="20">
        <f>1706+300</f>
        <v>2006</v>
      </c>
      <c r="E49" s="20">
        <f>1606+300</f>
        <v>1906</v>
      </c>
      <c r="F49" s="20">
        <f>1596+300</f>
        <v>1896</v>
      </c>
      <c r="G49" s="20">
        <f>1700+300</f>
        <v>2000</v>
      </c>
      <c r="H49" s="44"/>
    </row>
    <row r="50" spans="1:9" ht="20.100000000000001" customHeight="1" x14ac:dyDescent="0.25">
      <c r="A50" s="16" t="s">
        <v>50</v>
      </c>
      <c r="B50" s="19">
        <v>153</v>
      </c>
      <c r="C50" s="20">
        <f t="shared" si="0"/>
        <v>2740</v>
      </c>
      <c r="D50" s="20">
        <f>593+100</f>
        <v>693</v>
      </c>
      <c r="E50" s="20">
        <f>569+100</f>
        <v>669</v>
      </c>
      <c r="F50" s="20">
        <f>579+100</f>
        <v>679</v>
      </c>
      <c r="G50" s="20">
        <f>599+100</f>
        <v>699</v>
      </c>
      <c r="H50" s="44"/>
    </row>
    <row r="51" spans="1:9" ht="20.100000000000001" customHeight="1" x14ac:dyDescent="0.25">
      <c r="A51" s="16" t="s">
        <v>51</v>
      </c>
      <c r="B51" s="19">
        <v>154</v>
      </c>
      <c r="C51" s="20">
        <f t="shared" si="0"/>
        <v>0</v>
      </c>
      <c r="D51" s="20">
        <v>0</v>
      </c>
      <c r="E51" s="20">
        <v>0</v>
      </c>
      <c r="F51" s="20">
        <v>0</v>
      </c>
      <c r="G51" s="20">
        <v>0</v>
      </c>
      <c r="H51" s="44"/>
      <c r="I51" s="22"/>
    </row>
    <row r="52" spans="1:9" ht="20.100000000000001" customHeight="1" x14ac:dyDescent="0.25">
      <c r="A52" s="16" t="s">
        <v>52</v>
      </c>
      <c r="B52" s="19">
        <v>155</v>
      </c>
      <c r="C52" s="20">
        <f t="shared" si="0"/>
        <v>1125.3</v>
      </c>
      <c r="D52" s="20">
        <f>270.8+100</f>
        <v>370.8</v>
      </c>
      <c r="E52" s="20">
        <f>280+70</f>
        <v>350</v>
      </c>
      <c r="F52" s="20">
        <f>149.2+70</f>
        <v>219.2</v>
      </c>
      <c r="G52" s="20">
        <f>115.3+70</f>
        <v>185.3</v>
      </c>
      <c r="H52" s="44"/>
    </row>
    <row r="53" spans="1:9" ht="20.100000000000001" customHeight="1" x14ac:dyDescent="0.25">
      <c r="A53" s="50" t="s">
        <v>54</v>
      </c>
      <c r="B53" s="47"/>
      <c r="C53" s="47"/>
      <c r="D53" s="47"/>
      <c r="E53" s="47"/>
      <c r="F53" s="47"/>
      <c r="G53" s="48"/>
      <c r="H53" s="44"/>
    </row>
    <row r="54" spans="1:9" ht="20.100000000000001" customHeight="1" x14ac:dyDescent="0.25">
      <c r="A54" s="16" t="s">
        <v>48</v>
      </c>
      <c r="B54" s="7">
        <v>200</v>
      </c>
      <c r="C54" s="20">
        <f t="shared" ref="C54:C59" si="1">SUM(D54:G54)</f>
        <v>1670</v>
      </c>
      <c r="D54" s="20">
        <f>D42+D48</f>
        <v>395</v>
      </c>
      <c r="E54" s="20">
        <f t="shared" ref="E54:G54" si="2">E42+E48</f>
        <v>425</v>
      </c>
      <c r="F54" s="20">
        <f t="shared" si="2"/>
        <v>425</v>
      </c>
      <c r="G54" s="20">
        <f t="shared" si="2"/>
        <v>425</v>
      </c>
      <c r="H54" s="44"/>
    </row>
    <row r="55" spans="1:9" ht="20.100000000000001" customHeight="1" x14ac:dyDescent="0.25">
      <c r="A55" s="16" t="s">
        <v>49</v>
      </c>
      <c r="B55" s="7">
        <v>210</v>
      </c>
      <c r="C55" s="20">
        <f t="shared" si="1"/>
        <v>29454.9</v>
      </c>
      <c r="D55" s="20">
        <f t="shared" ref="D55:G58" si="3">D43+D49</f>
        <v>7036.5</v>
      </c>
      <c r="E55" s="20">
        <f t="shared" si="3"/>
        <v>7871.3</v>
      </c>
      <c r="F55" s="20">
        <f t="shared" si="3"/>
        <v>7017.1</v>
      </c>
      <c r="G55" s="20">
        <f t="shared" si="3"/>
        <v>7530</v>
      </c>
      <c r="H55" s="44"/>
    </row>
    <row r="56" spans="1:9" ht="20.100000000000001" customHeight="1" x14ac:dyDescent="0.25">
      <c r="A56" s="16" t="s">
        <v>50</v>
      </c>
      <c r="B56" s="7">
        <v>220</v>
      </c>
      <c r="C56" s="20">
        <f t="shared" si="1"/>
        <v>7881</v>
      </c>
      <c r="D56" s="20">
        <f t="shared" si="3"/>
        <v>2013.5</v>
      </c>
      <c r="E56" s="20">
        <f t="shared" si="3"/>
        <v>1963.5</v>
      </c>
      <c r="F56" s="20">
        <f t="shared" si="3"/>
        <v>1984</v>
      </c>
      <c r="G56" s="20">
        <f t="shared" si="3"/>
        <v>1920</v>
      </c>
      <c r="H56" s="44"/>
    </row>
    <row r="57" spans="1:9" ht="20.100000000000001" customHeight="1" x14ac:dyDescent="0.25">
      <c r="A57" s="16" t="s">
        <v>51</v>
      </c>
      <c r="B57" s="7">
        <v>230</v>
      </c>
      <c r="C57" s="20">
        <f t="shared" si="1"/>
        <v>0</v>
      </c>
      <c r="D57" s="20">
        <f t="shared" si="3"/>
        <v>0</v>
      </c>
      <c r="E57" s="20">
        <f t="shared" si="3"/>
        <v>0</v>
      </c>
      <c r="F57" s="20">
        <f t="shared" si="3"/>
        <v>0</v>
      </c>
      <c r="G57" s="20">
        <f t="shared" si="3"/>
        <v>0</v>
      </c>
      <c r="H57" s="44"/>
    </row>
    <row r="58" spans="1:9" ht="20.100000000000001" customHeight="1" x14ac:dyDescent="0.25">
      <c r="A58" s="16" t="s">
        <v>55</v>
      </c>
      <c r="B58" s="7">
        <v>240</v>
      </c>
      <c r="C58" s="20">
        <f t="shared" si="1"/>
        <v>5237.7299999999996</v>
      </c>
      <c r="D58" s="20">
        <f t="shared" si="3"/>
        <v>1474</v>
      </c>
      <c r="E58" s="20">
        <f t="shared" si="3"/>
        <v>1282.73</v>
      </c>
      <c r="F58" s="20">
        <f t="shared" si="3"/>
        <v>1061</v>
      </c>
      <c r="G58" s="20">
        <f t="shared" si="3"/>
        <v>1420</v>
      </c>
      <c r="H58" s="44"/>
    </row>
    <row r="59" spans="1:9" ht="20.100000000000001" customHeight="1" x14ac:dyDescent="0.25">
      <c r="A59" s="16" t="s">
        <v>56</v>
      </c>
      <c r="B59" s="7">
        <v>250</v>
      </c>
      <c r="C59" s="20">
        <f t="shared" si="1"/>
        <v>44243.63</v>
      </c>
      <c r="D59" s="20">
        <f>SUM(D54:D58)</f>
        <v>10919</v>
      </c>
      <c r="E59" s="20">
        <f>SUM(E54:E58)</f>
        <v>11542.529999999999</v>
      </c>
      <c r="F59" s="20">
        <f>SUM(F54:F58)</f>
        <v>10487.1</v>
      </c>
      <c r="G59" s="20">
        <f>SUM(G54:G58)</f>
        <v>11295</v>
      </c>
      <c r="H59" s="44"/>
    </row>
    <row r="60" spans="1:9" ht="19.5" customHeight="1" x14ac:dyDescent="0.25">
      <c r="A60" s="50" t="s">
        <v>57</v>
      </c>
      <c r="B60" s="47"/>
      <c r="C60" s="47"/>
      <c r="D60" s="47"/>
      <c r="E60" s="47"/>
      <c r="F60" s="47"/>
      <c r="G60" s="48"/>
      <c r="H60" s="44"/>
    </row>
    <row r="61" spans="1:9" ht="23.25" customHeight="1" x14ac:dyDescent="0.25">
      <c r="A61" s="16" t="s">
        <v>58</v>
      </c>
      <c r="B61" s="7">
        <v>300</v>
      </c>
      <c r="C61" s="18">
        <f t="shared" ref="C61:C69" si="4">SUM(D61:G61)</f>
        <v>0</v>
      </c>
      <c r="D61" s="23">
        <f>D62</f>
        <v>0</v>
      </c>
      <c r="E61" s="23">
        <f>E62</f>
        <v>0</v>
      </c>
      <c r="F61" s="23">
        <f>F62</f>
        <v>0</v>
      </c>
      <c r="G61" s="23">
        <f>G62</f>
        <v>0</v>
      </c>
      <c r="H61" s="44"/>
    </row>
    <row r="62" spans="1:9" ht="30.75" customHeight="1" x14ac:dyDescent="0.25">
      <c r="A62" s="16" t="s">
        <v>59</v>
      </c>
      <c r="B62" s="24">
        <v>301</v>
      </c>
      <c r="C62" s="20">
        <f t="shared" si="4"/>
        <v>0</v>
      </c>
      <c r="D62" s="23"/>
      <c r="E62" s="23"/>
      <c r="F62" s="20"/>
      <c r="G62" s="20"/>
      <c r="H62" s="44"/>
    </row>
    <row r="63" spans="1:9" ht="29.25" customHeight="1" x14ac:dyDescent="0.25">
      <c r="A63" s="38" t="s">
        <v>60</v>
      </c>
      <c r="B63" s="25">
        <v>400</v>
      </c>
      <c r="C63" s="18">
        <f t="shared" si="4"/>
        <v>18158.704620000004</v>
      </c>
      <c r="D63" s="18">
        <f>SUM(D64:D69)</f>
        <v>7671.3046199999999</v>
      </c>
      <c r="E63" s="18">
        <f t="shared" ref="E63:F63" si="5">SUM(E64:E69)</f>
        <v>3628.9</v>
      </c>
      <c r="F63" s="18">
        <f t="shared" si="5"/>
        <v>5807.1</v>
      </c>
      <c r="G63" s="18">
        <f>SUM(G64:G69)</f>
        <v>1051.4000000000001</v>
      </c>
      <c r="H63" s="44"/>
    </row>
    <row r="64" spans="1:9" ht="20.100000000000001" customHeight="1" x14ac:dyDescent="0.25">
      <c r="A64" s="16" t="s">
        <v>61</v>
      </c>
      <c r="B64" s="26">
        <v>410</v>
      </c>
      <c r="C64" s="20"/>
      <c r="D64" s="20"/>
      <c r="E64" s="20"/>
      <c r="F64" s="20"/>
      <c r="G64" s="20"/>
      <c r="H64" s="44"/>
    </row>
    <row r="65" spans="1:8" ht="20.100000000000001" customHeight="1" x14ac:dyDescent="0.25">
      <c r="A65" s="16" t="s">
        <v>62</v>
      </c>
      <c r="B65" s="27">
        <v>420</v>
      </c>
      <c r="C65" s="20">
        <f t="shared" si="4"/>
        <v>0</v>
      </c>
      <c r="D65" s="20"/>
      <c r="E65" s="20"/>
      <c r="F65" s="20"/>
      <c r="G65" s="20"/>
      <c r="H65" s="44"/>
    </row>
    <row r="66" spans="1:8" ht="30.75" customHeight="1" x14ac:dyDescent="0.25">
      <c r="A66" s="16" t="s">
        <v>63</v>
      </c>
      <c r="B66" s="26">
        <v>430</v>
      </c>
      <c r="C66" s="20">
        <f t="shared" si="4"/>
        <v>0</v>
      </c>
      <c r="D66" s="20"/>
      <c r="E66" s="20"/>
      <c r="F66" s="20"/>
      <c r="G66" s="20"/>
      <c r="H66" s="44"/>
    </row>
    <row r="67" spans="1:8" ht="28.5" customHeight="1" x14ac:dyDescent="0.25">
      <c r="A67" s="16" t="s">
        <v>64</v>
      </c>
      <c r="B67" s="27">
        <v>440</v>
      </c>
      <c r="C67" s="20">
        <f t="shared" si="4"/>
        <v>0</v>
      </c>
      <c r="D67" s="20"/>
      <c r="E67" s="20"/>
      <c r="F67" s="20"/>
      <c r="G67" s="20"/>
      <c r="H67" s="44"/>
    </row>
    <row r="68" spans="1:8" ht="30.75" customHeight="1" x14ac:dyDescent="0.25">
      <c r="A68" s="16" t="s">
        <v>65</v>
      </c>
      <c r="B68" s="26">
        <v>450</v>
      </c>
      <c r="C68" s="20">
        <f t="shared" si="4"/>
        <v>0</v>
      </c>
      <c r="D68" s="20"/>
      <c r="E68" s="20"/>
      <c r="F68" s="20"/>
      <c r="G68" s="20"/>
      <c r="H68" s="44"/>
    </row>
    <row r="69" spans="1:8" ht="20.100000000000001" customHeight="1" x14ac:dyDescent="0.25">
      <c r="A69" s="16" t="s">
        <v>66</v>
      </c>
      <c r="B69" s="24">
        <v>460</v>
      </c>
      <c r="C69" s="20">
        <f t="shared" si="4"/>
        <v>18158.704620000004</v>
      </c>
      <c r="D69" s="20">
        <v>7671.3046199999999</v>
      </c>
      <c r="E69" s="20">
        <v>3628.9</v>
      </c>
      <c r="F69" s="20">
        <v>5807.1</v>
      </c>
      <c r="G69" s="20">
        <v>1051.4000000000001</v>
      </c>
      <c r="H69" s="44"/>
    </row>
    <row r="70" spans="1:8" ht="20.100000000000001" customHeight="1" x14ac:dyDescent="0.25">
      <c r="A70" s="50" t="s">
        <v>67</v>
      </c>
      <c r="B70" s="47"/>
      <c r="C70" s="47"/>
      <c r="D70" s="47"/>
      <c r="E70" s="47"/>
      <c r="F70" s="47"/>
      <c r="G70" s="48"/>
      <c r="H70" s="44"/>
    </row>
    <row r="71" spans="1:8" ht="33.75" customHeight="1" x14ac:dyDescent="0.25">
      <c r="A71" s="16" t="s">
        <v>68</v>
      </c>
      <c r="B71" s="7">
        <v>500</v>
      </c>
      <c r="C71" s="20">
        <f t="shared" ref="C71:C83" si="6">SUM(D71:G71)</f>
        <v>0</v>
      </c>
      <c r="D71" s="20">
        <f>SUM(D72:D75)</f>
        <v>0</v>
      </c>
      <c r="E71" s="20">
        <f>SUM(E72:E75)</f>
        <v>0</v>
      </c>
      <c r="F71" s="20">
        <f>SUM(F72:F75)</f>
        <v>0</v>
      </c>
      <c r="G71" s="20">
        <f>SUM(G72:G75)</f>
        <v>0</v>
      </c>
      <c r="H71" s="44"/>
    </row>
    <row r="72" spans="1:8" ht="20.100000000000001" customHeight="1" x14ac:dyDescent="0.25">
      <c r="A72" s="28" t="s">
        <v>69</v>
      </c>
      <c r="B72" s="24">
        <v>501</v>
      </c>
      <c r="C72" s="20">
        <f t="shared" si="6"/>
        <v>0</v>
      </c>
      <c r="D72" s="20"/>
      <c r="E72" s="20"/>
      <c r="F72" s="20"/>
      <c r="G72" s="20"/>
      <c r="H72" s="44"/>
    </row>
    <row r="73" spans="1:8" ht="20.100000000000001" customHeight="1" x14ac:dyDescent="0.25">
      <c r="A73" s="28" t="s">
        <v>70</v>
      </c>
      <c r="B73" s="24">
        <v>502</v>
      </c>
      <c r="C73" s="20">
        <f t="shared" si="6"/>
        <v>0</v>
      </c>
      <c r="D73" s="20"/>
      <c r="E73" s="20"/>
      <c r="F73" s="20"/>
      <c r="G73" s="20"/>
      <c r="H73" s="44"/>
    </row>
    <row r="74" spans="1:8" ht="20.100000000000001" customHeight="1" x14ac:dyDescent="0.25">
      <c r="A74" s="28" t="s">
        <v>71</v>
      </c>
      <c r="B74" s="24">
        <v>503</v>
      </c>
      <c r="C74" s="20">
        <f t="shared" si="6"/>
        <v>0</v>
      </c>
      <c r="D74" s="20"/>
      <c r="E74" s="20"/>
      <c r="F74" s="20"/>
      <c r="G74" s="20"/>
      <c r="H74" s="44"/>
    </row>
    <row r="75" spans="1:8" ht="20.100000000000001" customHeight="1" x14ac:dyDescent="0.25">
      <c r="A75" s="16" t="s">
        <v>72</v>
      </c>
      <c r="B75" s="7">
        <v>510</v>
      </c>
      <c r="C75" s="20">
        <f t="shared" si="6"/>
        <v>0</v>
      </c>
      <c r="D75" s="20"/>
      <c r="E75" s="20"/>
      <c r="F75" s="20"/>
      <c r="G75" s="20"/>
      <c r="H75" s="44"/>
    </row>
    <row r="76" spans="1:8" ht="33.75" customHeight="1" x14ac:dyDescent="0.25">
      <c r="A76" s="16" t="s">
        <v>73</v>
      </c>
      <c r="B76" s="7">
        <v>520</v>
      </c>
      <c r="C76" s="20">
        <f t="shared" si="6"/>
        <v>0</v>
      </c>
      <c r="D76" s="20">
        <f>SUM(D77:D80)</f>
        <v>0</v>
      </c>
      <c r="E76" s="20">
        <f>SUM(E77:E80)</f>
        <v>0</v>
      </c>
      <c r="F76" s="20">
        <f>SUM(F77:F80)</f>
        <v>0</v>
      </c>
      <c r="G76" s="20">
        <f>SUM(G77:G80)</f>
        <v>0</v>
      </c>
      <c r="H76" s="44"/>
    </row>
    <row r="77" spans="1:8" ht="15.75" customHeight="1" x14ac:dyDescent="0.25">
      <c r="A77" s="28" t="s">
        <v>69</v>
      </c>
      <c r="B77" s="24">
        <v>521</v>
      </c>
      <c r="C77" s="20">
        <f t="shared" si="6"/>
        <v>0</v>
      </c>
      <c r="D77" s="20"/>
      <c r="E77" s="20"/>
      <c r="F77" s="20"/>
      <c r="G77" s="20"/>
      <c r="H77" s="44"/>
    </row>
    <row r="78" spans="1:8" ht="12" customHeight="1" x14ac:dyDescent="0.25">
      <c r="A78" s="28" t="s">
        <v>70</v>
      </c>
      <c r="B78" s="24">
        <v>522</v>
      </c>
      <c r="C78" s="20">
        <f t="shared" si="6"/>
        <v>0</v>
      </c>
      <c r="D78" s="20"/>
      <c r="E78" s="20"/>
      <c r="F78" s="20"/>
      <c r="G78" s="20"/>
      <c r="H78" s="44"/>
    </row>
    <row r="79" spans="1:8" ht="16.5" customHeight="1" x14ac:dyDescent="0.25">
      <c r="A79" s="28" t="s">
        <v>71</v>
      </c>
      <c r="B79" s="24">
        <v>523</v>
      </c>
      <c r="C79" s="20">
        <f t="shared" si="6"/>
        <v>0</v>
      </c>
      <c r="D79" s="20"/>
      <c r="E79" s="20"/>
      <c r="F79" s="20"/>
      <c r="G79" s="20"/>
      <c r="H79" s="44"/>
    </row>
    <row r="80" spans="1:8" ht="20.100000000000001" customHeight="1" x14ac:dyDescent="0.25">
      <c r="A80" s="16" t="s">
        <v>74</v>
      </c>
      <c r="B80" s="7">
        <v>530</v>
      </c>
      <c r="C80" s="20">
        <f t="shared" si="6"/>
        <v>0</v>
      </c>
      <c r="D80" s="20"/>
      <c r="E80" s="20"/>
      <c r="F80" s="20"/>
      <c r="G80" s="20"/>
      <c r="H80" s="44"/>
    </row>
    <row r="81" spans="1:8" ht="20.100000000000001" customHeight="1" x14ac:dyDescent="0.25">
      <c r="A81" s="38" t="s">
        <v>75</v>
      </c>
      <c r="B81" s="29">
        <v>600</v>
      </c>
      <c r="C81" s="18">
        <f t="shared" si="6"/>
        <v>62402.334620000001</v>
      </c>
      <c r="D81" s="18">
        <f>D36+D37+D38+D39+D61+D71</f>
        <v>18590.304619999999</v>
      </c>
      <c r="E81" s="18">
        <f>E36+E37+E38+E39+E61+E71</f>
        <v>15171.429999999998</v>
      </c>
      <c r="F81" s="18">
        <f>F36+F37+F38+F39+F61+F71</f>
        <v>16294.2</v>
      </c>
      <c r="G81" s="18">
        <f>G36+G37+G38+G39+G61+G71</f>
        <v>12346.4</v>
      </c>
      <c r="H81" s="44"/>
    </row>
    <row r="82" spans="1:8" ht="20.100000000000001" customHeight="1" x14ac:dyDescent="0.25">
      <c r="A82" s="38" t="s">
        <v>76</v>
      </c>
      <c r="B82" s="29">
        <v>700</v>
      </c>
      <c r="C82" s="18">
        <f t="shared" si="6"/>
        <v>62402.334620000001</v>
      </c>
      <c r="D82" s="18">
        <f>D59+D63+D76</f>
        <v>18590.304619999999</v>
      </c>
      <c r="E82" s="18">
        <f>E59+E63+E76</f>
        <v>15171.429999999998</v>
      </c>
      <c r="F82" s="18">
        <f>F59+F63+F76</f>
        <v>16294.2</v>
      </c>
      <c r="G82" s="18">
        <f>G59+G63+G76</f>
        <v>12346.4</v>
      </c>
      <c r="H82" s="44"/>
    </row>
    <row r="83" spans="1:8" ht="19.5" customHeight="1" x14ac:dyDescent="0.25">
      <c r="A83" s="16" t="s">
        <v>77</v>
      </c>
      <c r="B83" s="17">
        <v>750</v>
      </c>
      <c r="C83" s="20">
        <f t="shared" si="6"/>
        <v>0</v>
      </c>
      <c r="D83" s="20">
        <f>D81-D82</f>
        <v>0</v>
      </c>
      <c r="E83" s="20">
        <f>E81-E82</f>
        <v>0</v>
      </c>
      <c r="F83" s="20">
        <f>F81-F82</f>
        <v>0</v>
      </c>
      <c r="G83" s="20">
        <f>G81-G82</f>
        <v>0</v>
      </c>
      <c r="H83" s="44"/>
    </row>
    <row r="84" spans="1:8" ht="19.5" customHeight="1" x14ac:dyDescent="0.25">
      <c r="A84" s="50" t="s">
        <v>78</v>
      </c>
      <c r="B84" s="47"/>
      <c r="C84" s="20"/>
      <c r="D84" s="30" t="s">
        <v>79</v>
      </c>
      <c r="E84" s="30" t="s">
        <v>80</v>
      </c>
      <c r="F84" s="30" t="s">
        <v>81</v>
      </c>
      <c r="G84" s="30" t="s">
        <v>82</v>
      </c>
      <c r="H84" s="44"/>
    </row>
    <row r="85" spans="1:8" ht="19.5" customHeight="1" x14ac:dyDescent="0.25">
      <c r="A85" s="16" t="s">
        <v>99</v>
      </c>
      <c r="B85" s="17">
        <v>800</v>
      </c>
      <c r="C85" s="43">
        <v>151.25</v>
      </c>
      <c r="D85" s="43">
        <v>165.5</v>
      </c>
      <c r="E85" s="43">
        <v>165.5</v>
      </c>
      <c r="F85" s="43">
        <v>165.5</v>
      </c>
      <c r="G85" s="43">
        <v>165.5</v>
      </c>
      <c r="H85" s="44"/>
    </row>
    <row r="86" spans="1:8" ht="19.5" customHeight="1" x14ac:dyDescent="0.25">
      <c r="A86" s="16" t="s">
        <v>83</v>
      </c>
      <c r="B86" s="17">
        <v>810</v>
      </c>
      <c r="C86" s="20">
        <v>25803.5</v>
      </c>
      <c r="D86" s="20"/>
      <c r="E86" s="20"/>
      <c r="F86" s="20"/>
      <c r="G86" s="20"/>
      <c r="H86" s="44"/>
    </row>
    <row r="87" spans="1:8" ht="15.75" customHeight="1" x14ac:dyDescent="0.25">
      <c r="A87" s="16" t="s">
        <v>84</v>
      </c>
      <c r="B87" s="17">
        <v>820</v>
      </c>
      <c r="C87" s="20"/>
      <c r="D87" s="23"/>
      <c r="E87" s="23"/>
      <c r="F87" s="23"/>
      <c r="G87" s="23"/>
      <c r="H87" s="44"/>
    </row>
    <row r="88" spans="1:8" ht="31.5" customHeight="1" x14ac:dyDescent="0.25">
      <c r="A88" s="16" t="s">
        <v>85</v>
      </c>
      <c r="B88" s="17">
        <v>830</v>
      </c>
      <c r="C88" s="20"/>
      <c r="D88" s="23"/>
      <c r="E88" s="23"/>
      <c r="F88" s="23"/>
      <c r="G88" s="23"/>
      <c r="H88" s="44"/>
    </row>
    <row r="89" spans="1:8" ht="16.5" customHeight="1" x14ac:dyDescent="0.25">
      <c r="A89" s="41"/>
      <c r="C89" s="31"/>
      <c r="D89" s="31"/>
      <c r="E89" s="31"/>
      <c r="F89" s="31"/>
      <c r="G89" s="31"/>
    </row>
    <row r="90" spans="1:8" ht="20.100000000000001" customHeight="1" x14ac:dyDescent="0.25">
      <c r="A90" s="32" t="s">
        <v>101</v>
      </c>
      <c r="B90" s="33"/>
      <c r="C90" s="34"/>
      <c r="D90" s="35"/>
      <c r="E90" s="45" t="s">
        <v>96</v>
      </c>
      <c r="F90" s="45"/>
      <c r="G90" s="45"/>
    </row>
    <row r="91" spans="1:8" ht="20.100000000000001" customHeight="1" x14ac:dyDescent="0.25">
      <c r="A91" s="36" t="s">
        <v>87</v>
      </c>
      <c r="B91" s="2"/>
      <c r="C91" s="36"/>
      <c r="D91" s="36"/>
      <c r="E91" s="46" t="s">
        <v>88</v>
      </c>
      <c r="F91" s="46"/>
      <c r="G91" s="46"/>
    </row>
    <row r="92" spans="1:8" ht="20.100000000000001" customHeight="1" x14ac:dyDescent="0.25">
      <c r="A92" s="41"/>
      <c r="C92" s="31"/>
      <c r="D92" s="31"/>
      <c r="E92" s="31"/>
      <c r="F92" s="31"/>
      <c r="G92" s="31"/>
    </row>
    <row r="93" spans="1:8" x14ac:dyDescent="0.25">
      <c r="A93" s="41"/>
      <c r="C93" s="31"/>
      <c r="D93" s="31"/>
      <c r="E93" s="31"/>
      <c r="F93" s="31"/>
      <c r="G93" s="31"/>
    </row>
    <row r="94" spans="1:8" x14ac:dyDescent="0.25">
      <c r="A94" s="41"/>
      <c r="C94" s="31"/>
      <c r="D94" s="31"/>
      <c r="E94" s="31"/>
      <c r="F94" s="31"/>
      <c r="G94" s="31"/>
    </row>
    <row r="95" spans="1:8" x14ac:dyDescent="0.25">
      <c r="A95" s="41"/>
      <c r="C95" s="31"/>
      <c r="D95" s="31"/>
      <c r="E95" s="31"/>
      <c r="F95" s="31"/>
      <c r="G95" s="31"/>
    </row>
    <row r="96" spans="1:8" x14ac:dyDescent="0.25">
      <c r="A96" s="41"/>
      <c r="C96" s="31"/>
      <c r="D96" s="31"/>
      <c r="E96" s="31"/>
      <c r="F96" s="31"/>
      <c r="G96" s="31"/>
    </row>
    <row r="97" spans="1:7" x14ac:dyDescent="0.25">
      <c r="A97" s="41"/>
      <c r="C97" s="31"/>
      <c r="D97" s="31"/>
      <c r="E97" s="31"/>
      <c r="F97" s="31"/>
      <c r="G97" s="31"/>
    </row>
    <row r="98" spans="1:7" x14ac:dyDescent="0.25">
      <c r="A98" s="41"/>
      <c r="C98" s="31"/>
      <c r="D98" s="31"/>
      <c r="E98" s="31"/>
      <c r="F98" s="31"/>
      <c r="G98" s="31"/>
    </row>
    <row r="99" spans="1:7" x14ac:dyDescent="0.25">
      <c r="A99" s="41"/>
      <c r="C99" s="31"/>
      <c r="D99" s="31"/>
      <c r="E99" s="31"/>
      <c r="F99" s="31"/>
      <c r="G99" s="31"/>
    </row>
    <row r="100" spans="1:7" x14ac:dyDescent="0.25">
      <c r="A100" s="41"/>
      <c r="C100" s="31"/>
      <c r="D100" s="31"/>
      <c r="E100" s="31"/>
      <c r="F100" s="31"/>
      <c r="G100" s="31"/>
    </row>
    <row r="101" spans="1:7" x14ac:dyDescent="0.25">
      <c r="A101" s="41"/>
      <c r="C101" s="31"/>
      <c r="D101" s="31"/>
      <c r="E101" s="31"/>
      <c r="F101" s="31"/>
      <c r="G101" s="31"/>
    </row>
    <row r="102" spans="1:7" x14ac:dyDescent="0.25">
      <c r="A102" s="41"/>
      <c r="C102" s="31"/>
      <c r="D102" s="31"/>
      <c r="E102" s="31"/>
      <c r="F102" s="31"/>
      <c r="G102" s="31"/>
    </row>
    <row r="103" spans="1:7" x14ac:dyDescent="0.25">
      <c r="A103" s="41"/>
      <c r="C103" s="31"/>
      <c r="D103" s="31"/>
      <c r="E103" s="31"/>
      <c r="F103" s="31"/>
      <c r="G103" s="31"/>
    </row>
    <row r="104" spans="1:7" x14ac:dyDescent="0.25">
      <c r="A104" s="41"/>
      <c r="C104" s="31"/>
      <c r="D104" s="31"/>
      <c r="E104" s="31"/>
      <c r="F104" s="31"/>
      <c r="G104" s="31"/>
    </row>
    <row r="105" spans="1:7" x14ac:dyDescent="0.25">
      <c r="A105" s="41"/>
      <c r="C105" s="31"/>
      <c r="D105" s="31"/>
      <c r="E105" s="31"/>
      <c r="F105" s="31"/>
      <c r="G105" s="31"/>
    </row>
    <row r="106" spans="1:7" x14ac:dyDescent="0.25">
      <c r="A106" s="41"/>
      <c r="C106" s="31"/>
      <c r="D106" s="31"/>
      <c r="E106" s="31"/>
      <c r="F106" s="31"/>
      <c r="G106" s="31"/>
    </row>
    <row r="107" spans="1:7" x14ac:dyDescent="0.25">
      <c r="A107" s="41"/>
      <c r="C107" s="31"/>
      <c r="D107" s="31"/>
      <c r="E107" s="31"/>
      <c r="F107" s="31"/>
      <c r="G107" s="31"/>
    </row>
    <row r="108" spans="1:7" x14ac:dyDescent="0.25">
      <c r="A108" s="41"/>
      <c r="C108" s="31"/>
      <c r="D108" s="31"/>
      <c r="E108" s="31"/>
      <c r="F108" s="31"/>
      <c r="G108" s="31"/>
    </row>
    <row r="109" spans="1:7" x14ac:dyDescent="0.25">
      <c r="A109" s="41"/>
      <c r="C109" s="31"/>
      <c r="D109" s="31"/>
      <c r="E109" s="31"/>
      <c r="F109" s="31"/>
      <c r="G109" s="31"/>
    </row>
    <row r="110" spans="1:7" x14ac:dyDescent="0.25">
      <c r="A110" s="41"/>
      <c r="C110" s="31"/>
      <c r="D110" s="31"/>
      <c r="E110" s="31"/>
      <c r="F110" s="31"/>
      <c r="G110" s="31"/>
    </row>
    <row r="111" spans="1:7" x14ac:dyDescent="0.25">
      <c r="A111" s="41"/>
      <c r="C111" s="31"/>
      <c r="D111" s="31"/>
      <c r="E111" s="31"/>
      <c r="F111" s="31"/>
      <c r="G111" s="31"/>
    </row>
    <row r="112" spans="1:7" x14ac:dyDescent="0.25">
      <c r="A112" s="41"/>
      <c r="C112" s="31"/>
      <c r="D112" s="31"/>
      <c r="E112" s="31"/>
      <c r="F112" s="31"/>
      <c r="G112" s="31"/>
    </row>
    <row r="113" spans="1:7" x14ac:dyDescent="0.25">
      <c r="A113" s="41"/>
      <c r="C113" s="31"/>
      <c r="D113" s="31"/>
      <c r="E113" s="31"/>
      <c r="F113" s="31"/>
      <c r="G113" s="31"/>
    </row>
    <row r="114" spans="1:7" x14ac:dyDescent="0.25">
      <c r="A114" s="41"/>
      <c r="C114" s="31"/>
      <c r="D114" s="31"/>
      <c r="E114" s="31"/>
      <c r="F114" s="31"/>
      <c r="G114" s="31"/>
    </row>
    <row r="115" spans="1:7" x14ac:dyDescent="0.25">
      <c r="A115" s="41"/>
      <c r="C115" s="31"/>
      <c r="D115" s="31"/>
      <c r="E115" s="31"/>
      <c r="F115" s="31"/>
      <c r="G115" s="31"/>
    </row>
    <row r="116" spans="1:7" x14ac:dyDescent="0.25">
      <c r="A116" s="41"/>
      <c r="C116" s="31"/>
      <c r="D116" s="31"/>
      <c r="E116" s="31"/>
      <c r="F116" s="31"/>
      <c r="G116" s="31"/>
    </row>
    <row r="117" spans="1:7" x14ac:dyDescent="0.25">
      <c r="A117" s="41"/>
      <c r="C117" s="31"/>
      <c r="D117" s="31"/>
      <c r="E117" s="31"/>
      <c r="F117" s="31"/>
      <c r="G117" s="31"/>
    </row>
    <row r="118" spans="1:7" x14ac:dyDescent="0.25">
      <c r="A118" s="41"/>
      <c r="C118" s="31"/>
      <c r="D118" s="31"/>
      <c r="E118" s="31"/>
      <c r="F118" s="31"/>
      <c r="G118" s="31"/>
    </row>
    <row r="119" spans="1:7" x14ac:dyDescent="0.25">
      <c r="A119" s="41"/>
      <c r="C119" s="31"/>
      <c r="D119" s="31"/>
      <c r="E119" s="31"/>
      <c r="F119" s="31"/>
      <c r="G119" s="31"/>
    </row>
    <row r="120" spans="1:7" x14ac:dyDescent="0.25">
      <c r="A120" s="41"/>
      <c r="C120" s="31"/>
      <c r="D120" s="31"/>
      <c r="E120" s="31"/>
      <c r="F120" s="31"/>
      <c r="G120" s="31"/>
    </row>
    <row r="121" spans="1:7" x14ac:dyDescent="0.25">
      <c r="A121" s="41"/>
      <c r="C121" s="31"/>
      <c r="D121" s="31"/>
      <c r="E121" s="31"/>
      <c r="F121" s="31"/>
      <c r="G121" s="31"/>
    </row>
    <row r="122" spans="1:7" x14ac:dyDescent="0.25">
      <c r="A122" s="41"/>
      <c r="C122" s="31"/>
      <c r="D122" s="31"/>
      <c r="E122" s="31"/>
      <c r="F122" s="31"/>
      <c r="G122" s="31"/>
    </row>
    <row r="123" spans="1:7" x14ac:dyDescent="0.25">
      <c r="A123" s="41"/>
      <c r="C123" s="31"/>
      <c r="D123" s="31"/>
      <c r="E123" s="31"/>
      <c r="F123" s="31"/>
      <c r="G123" s="31"/>
    </row>
    <row r="124" spans="1:7" x14ac:dyDescent="0.25">
      <c r="A124" s="41"/>
      <c r="C124" s="31"/>
      <c r="D124" s="31"/>
      <c r="E124" s="31"/>
      <c r="F124" s="31"/>
      <c r="G124" s="31"/>
    </row>
    <row r="125" spans="1:7" x14ac:dyDescent="0.25">
      <c r="A125" s="41"/>
      <c r="C125" s="31"/>
      <c r="D125" s="31"/>
      <c r="E125" s="31"/>
      <c r="F125" s="31"/>
      <c r="G125" s="31"/>
    </row>
    <row r="126" spans="1:7" x14ac:dyDescent="0.25">
      <c r="A126" s="41"/>
      <c r="C126" s="31"/>
      <c r="D126" s="31"/>
      <c r="E126" s="31"/>
      <c r="F126" s="31"/>
      <c r="G126" s="31"/>
    </row>
    <row r="127" spans="1:7" x14ac:dyDescent="0.25">
      <c r="A127" s="41"/>
      <c r="C127" s="31"/>
      <c r="D127" s="31"/>
      <c r="E127" s="31"/>
      <c r="F127" s="31"/>
      <c r="G127" s="31"/>
    </row>
    <row r="128" spans="1:7" x14ac:dyDescent="0.25">
      <c r="A128" s="41"/>
      <c r="C128" s="31"/>
      <c r="D128" s="31"/>
      <c r="E128" s="31"/>
      <c r="F128" s="31"/>
      <c r="G128" s="31"/>
    </row>
    <row r="129" spans="1:7" x14ac:dyDescent="0.25">
      <c r="A129" s="41"/>
      <c r="C129" s="31"/>
      <c r="D129" s="31"/>
      <c r="E129" s="31"/>
      <c r="F129" s="31"/>
      <c r="G129" s="31"/>
    </row>
    <row r="130" spans="1:7" x14ac:dyDescent="0.25">
      <c r="A130" s="41"/>
      <c r="C130" s="31"/>
      <c r="D130" s="31"/>
      <c r="E130" s="31"/>
      <c r="F130" s="31"/>
      <c r="G130" s="31"/>
    </row>
    <row r="131" spans="1:7" x14ac:dyDescent="0.25">
      <c r="A131" s="41"/>
      <c r="C131" s="31"/>
      <c r="D131" s="31"/>
      <c r="E131" s="31"/>
      <c r="F131" s="31"/>
      <c r="G131" s="31"/>
    </row>
    <row r="132" spans="1:7" x14ac:dyDescent="0.25">
      <c r="A132" s="41"/>
      <c r="C132" s="31"/>
      <c r="D132" s="31"/>
      <c r="E132" s="31"/>
      <c r="F132" s="31"/>
      <c r="G132" s="31"/>
    </row>
    <row r="133" spans="1:7" x14ac:dyDescent="0.25">
      <c r="A133" s="37"/>
    </row>
    <row r="134" spans="1:7" x14ac:dyDescent="0.25">
      <c r="A134" s="37"/>
    </row>
    <row r="135" spans="1:7" x14ac:dyDescent="0.25">
      <c r="A135" s="37"/>
    </row>
    <row r="136" spans="1:7" x14ac:dyDescent="0.25">
      <c r="A136" s="37"/>
    </row>
    <row r="137" spans="1:7" x14ac:dyDescent="0.25">
      <c r="A137" s="37"/>
    </row>
    <row r="138" spans="1:7" x14ac:dyDescent="0.25">
      <c r="A138" s="37"/>
    </row>
    <row r="139" spans="1:7" x14ac:dyDescent="0.25">
      <c r="A139" s="37"/>
    </row>
    <row r="140" spans="1:7" x14ac:dyDescent="0.25">
      <c r="A140" s="37"/>
    </row>
    <row r="141" spans="1:7" x14ac:dyDescent="0.25">
      <c r="A141" s="37"/>
    </row>
    <row r="142" spans="1:7" x14ac:dyDescent="0.25">
      <c r="A142" s="37"/>
    </row>
    <row r="143" spans="1:7" x14ac:dyDescent="0.25">
      <c r="A143" s="37"/>
    </row>
    <row r="144" spans="1:7" x14ac:dyDescent="0.25">
      <c r="A144" s="37"/>
    </row>
    <row r="145" spans="1:1" x14ac:dyDescent="0.25">
      <c r="A145" s="37"/>
    </row>
    <row r="146" spans="1:1" x14ac:dyDescent="0.25">
      <c r="A146" s="37"/>
    </row>
    <row r="147" spans="1:1" x14ac:dyDescent="0.25">
      <c r="A147" s="37"/>
    </row>
    <row r="148" spans="1:1" x14ac:dyDescent="0.25">
      <c r="A148" s="37"/>
    </row>
    <row r="149" spans="1:1" x14ac:dyDescent="0.25">
      <c r="A149" s="37"/>
    </row>
    <row r="150" spans="1:1" x14ac:dyDescent="0.25">
      <c r="A150" s="37"/>
    </row>
    <row r="151" spans="1:1" x14ac:dyDescent="0.25">
      <c r="A151" s="37"/>
    </row>
    <row r="152" spans="1:1" x14ac:dyDescent="0.25">
      <c r="A152" s="37"/>
    </row>
    <row r="153" spans="1:1" x14ac:dyDescent="0.25">
      <c r="A153" s="37"/>
    </row>
    <row r="154" spans="1:1" x14ac:dyDescent="0.25">
      <c r="A154" s="37"/>
    </row>
    <row r="155" spans="1:1" x14ac:dyDescent="0.25">
      <c r="A155" s="37"/>
    </row>
    <row r="156" spans="1:1" x14ac:dyDescent="0.25">
      <c r="A156" s="37"/>
    </row>
    <row r="157" spans="1:1" x14ac:dyDescent="0.25">
      <c r="A157" s="37"/>
    </row>
    <row r="158" spans="1:1" x14ac:dyDescent="0.25">
      <c r="A158" s="37"/>
    </row>
    <row r="159" spans="1:1" x14ac:dyDescent="0.25">
      <c r="A159" s="37"/>
    </row>
    <row r="160" spans="1:1" x14ac:dyDescent="0.25">
      <c r="A160" s="37"/>
    </row>
    <row r="161" spans="1:1" x14ac:dyDescent="0.25">
      <c r="A161" s="37"/>
    </row>
    <row r="162" spans="1:1" x14ac:dyDescent="0.25">
      <c r="A162" s="37"/>
    </row>
    <row r="163" spans="1:1" x14ac:dyDescent="0.25">
      <c r="A163" s="37"/>
    </row>
    <row r="164" spans="1:1" x14ac:dyDescent="0.25">
      <c r="A164" s="37"/>
    </row>
    <row r="165" spans="1:1" x14ac:dyDescent="0.25">
      <c r="A165" s="37"/>
    </row>
    <row r="166" spans="1:1" x14ac:dyDescent="0.25">
      <c r="A166" s="37"/>
    </row>
    <row r="167" spans="1:1" x14ac:dyDescent="0.25">
      <c r="A167" s="37"/>
    </row>
    <row r="168" spans="1:1" x14ac:dyDescent="0.25">
      <c r="A168" s="37"/>
    </row>
    <row r="169" spans="1:1" x14ac:dyDescent="0.25">
      <c r="A169" s="37"/>
    </row>
    <row r="170" spans="1:1" x14ac:dyDescent="0.25">
      <c r="A170" s="37"/>
    </row>
    <row r="171" spans="1:1" x14ac:dyDescent="0.25">
      <c r="A171" s="37"/>
    </row>
    <row r="172" spans="1:1" x14ac:dyDescent="0.25">
      <c r="A172" s="37"/>
    </row>
    <row r="173" spans="1:1" x14ac:dyDescent="0.25">
      <c r="A173" s="37"/>
    </row>
    <row r="174" spans="1:1" x14ac:dyDescent="0.25">
      <c r="A174" s="37"/>
    </row>
    <row r="175" spans="1:1" x14ac:dyDescent="0.25">
      <c r="A175" s="37"/>
    </row>
    <row r="176" spans="1:1" x14ac:dyDescent="0.25">
      <c r="A176" s="37"/>
    </row>
    <row r="177" spans="1:1" x14ac:dyDescent="0.25">
      <c r="A177" s="37"/>
    </row>
    <row r="178" spans="1:1" x14ac:dyDescent="0.25">
      <c r="A178" s="37"/>
    </row>
    <row r="179" spans="1:1" x14ac:dyDescent="0.25">
      <c r="A179" s="37"/>
    </row>
    <row r="180" spans="1:1" x14ac:dyDescent="0.25">
      <c r="A180" s="37"/>
    </row>
    <row r="181" spans="1:1" x14ac:dyDescent="0.25">
      <c r="A181" s="37"/>
    </row>
    <row r="182" spans="1:1" x14ac:dyDescent="0.25">
      <c r="A182" s="37"/>
    </row>
    <row r="183" spans="1:1" x14ac:dyDescent="0.25">
      <c r="A183" s="37"/>
    </row>
    <row r="184" spans="1:1" x14ac:dyDescent="0.25">
      <c r="A184" s="37"/>
    </row>
    <row r="185" spans="1:1" x14ac:dyDescent="0.25">
      <c r="A185" s="37"/>
    </row>
    <row r="186" spans="1:1" x14ac:dyDescent="0.25">
      <c r="A186" s="37"/>
    </row>
    <row r="187" spans="1:1" x14ac:dyDescent="0.25">
      <c r="A187" s="37"/>
    </row>
    <row r="188" spans="1:1" x14ac:dyDescent="0.25">
      <c r="A188" s="37"/>
    </row>
    <row r="189" spans="1:1" x14ac:dyDescent="0.25">
      <c r="A189" s="37"/>
    </row>
    <row r="190" spans="1:1" x14ac:dyDescent="0.25">
      <c r="A190" s="37"/>
    </row>
    <row r="191" spans="1:1" x14ac:dyDescent="0.25">
      <c r="A191" s="37"/>
    </row>
    <row r="192" spans="1:1" x14ac:dyDescent="0.25">
      <c r="A192" s="37"/>
    </row>
    <row r="193" spans="1:1" x14ac:dyDescent="0.25">
      <c r="A193" s="37"/>
    </row>
    <row r="194" spans="1:1" x14ac:dyDescent="0.25">
      <c r="A194" s="37"/>
    </row>
    <row r="195" spans="1:1" x14ac:dyDescent="0.25">
      <c r="A195" s="37"/>
    </row>
    <row r="196" spans="1:1" x14ac:dyDescent="0.25">
      <c r="A196" s="37"/>
    </row>
    <row r="197" spans="1:1" x14ac:dyDescent="0.25">
      <c r="A197" s="37"/>
    </row>
    <row r="198" spans="1:1" x14ac:dyDescent="0.25">
      <c r="A198" s="37"/>
    </row>
    <row r="199" spans="1:1" x14ac:dyDescent="0.25">
      <c r="A199" s="37"/>
    </row>
    <row r="200" spans="1:1" x14ac:dyDescent="0.25">
      <c r="A200" s="37"/>
    </row>
    <row r="201" spans="1:1" x14ac:dyDescent="0.25">
      <c r="A201" s="37"/>
    </row>
    <row r="202" spans="1:1" x14ac:dyDescent="0.25">
      <c r="A202" s="37"/>
    </row>
    <row r="203" spans="1:1" x14ac:dyDescent="0.25">
      <c r="A203" s="37"/>
    </row>
    <row r="204" spans="1:1" x14ac:dyDescent="0.25">
      <c r="A204" s="37"/>
    </row>
    <row r="205" spans="1:1" x14ac:dyDescent="0.25">
      <c r="A205" s="37"/>
    </row>
    <row r="206" spans="1:1" x14ac:dyDescent="0.25">
      <c r="A206" s="37"/>
    </row>
    <row r="207" spans="1:1" x14ac:dyDescent="0.25">
      <c r="A207" s="37"/>
    </row>
    <row r="208" spans="1:1" x14ac:dyDescent="0.25">
      <c r="A208" s="37"/>
    </row>
    <row r="209" spans="1:1" x14ac:dyDescent="0.25">
      <c r="A209" s="37"/>
    </row>
    <row r="210" spans="1:1" x14ac:dyDescent="0.25">
      <c r="A210" s="37"/>
    </row>
    <row r="211" spans="1:1" x14ac:dyDescent="0.25">
      <c r="A211" s="37"/>
    </row>
    <row r="212" spans="1:1" x14ac:dyDescent="0.25">
      <c r="A212" s="37"/>
    </row>
    <row r="213" spans="1:1" x14ac:dyDescent="0.25">
      <c r="A213" s="37"/>
    </row>
    <row r="214" spans="1:1" x14ac:dyDescent="0.25">
      <c r="A214" s="37"/>
    </row>
    <row r="215" spans="1:1" x14ac:dyDescent="0.25">
      <c r="A215" s="37"/>
    </row>
    <row r="216" spans="1:1" x14ac:dyDescent="0.25">
      <c r="A216" s="37"/>
    </row>
    <row r="217" spans="1:1" x14ac:dyDescent="0.25">
      <c r="A217" s="37"/>
    </row>
    <row r="218" spans="1:1" x14ac:dyDescent="0.25">
      <c r="A218" s="37"/>
    </row>
    <row r="219" spans="1:1" x14ac:dyDescent="0.25">
      <c r="A219" s="37"/>
    </row>
    <row r="220" spans="1:1" x14ac:dyDescent="0.25">
      <c r="A220" s="37"/>
    </row>
    <row r="221" spans="1:1" x14ac:dyDescent="0.25">
      <c r="A221" s="37"/>
    </row>
    <row r="222" spans="1:1" x14ac:dyDescent="0.25">
      <c r="A222" s="37"/>
    </row>
    <row r="223" spans="1:1" x14ac:dyDescent="0.25">
      <c r="A223" s="37"/>
    </row>
    <row r="224" spans="1:1" x14ac:dyDescent="0.25">
      <c r="A224" s="37"/>
    </row>
    <row r="225" spans="1:1" x14ac:dyDescent="0.25">
      <c r="A225" s="37"/>
    </row>
    <row r="226" spans="1:1" x14ac:dyDescent="0.25">
      <c r="A226" s="37"/>
    </row>
    <row r="227" spans="1:1" x14ac:dyDescent="0.25">
      <c r="A227" s="37"/>
    </row>
    <row r="228" spans="1:1" x14ac:dyDescent="0.25">
      <c r="A228" s="37"/>
    </row>
    <row r="229" spans="1:1" x14ac:dyDescent="0.25">
      <c r="A229" s="37"/>
    </row>
    <row r="230" spans="1:1" x14ac:dyDescent="0.25">
      <c r="A230" s="37"/>
    </row>
    <row r="231" spans="1:1" x14ac:dyDescent="0.25">
      <c r="A231" s="37"/>
    </row>
    <row r="232" spans="1:1" x14ac:dyDescent="0.25">
      <c r="A232" s="37"/>
    </row>
    <row r="233" spans="1:1" x14ac:dyDescent="0.25">
      <c r="A233" s="37"/>
    </row>
    <row r="234" spans="1:1" x14ac:dyDescent="0.25">
      <c r="A234" s="37"/>
    </row>
    <row r="235" spans="1:1" x14ac:dyDescent="0.25">
      <c r="A235" s="37"/>
    </row>
    <row r="236" spans="1:1" x14ac:dyDescent="0.25">
      <c r="A236" s="37"/>
    </row>
    <row r="237" spans="1:1" x14ac:dyDescent="0.25">
      <c r="A237" s="37"/>
    </row>
    <row r="238" spans="1:1" x14ac:dyDescent="0.25">
      <c r="A238" s="37"/>
    </row>
    <row r="239" spans="1:1" x14ac:dyDescent="0.25">
      <c r="A239" s="37"/>
    </row>
    <row r="240" spans="1:1" x14ac:dyDescent="0.25">
      <c r="A240" s="37"/>
    </row>
    <row r="241" spans="1:1" x14ac:dyDescent="0.25">
      <c r="A241" s="37"/>
    </row>
    <row r="242" spans="1:1" x14ac:dyDescent="0.25">
      <c r="A242" s="37"/>
    </row>
    <row r="243" spans="1:1" x14ac:dyDescent="0.25">
      <c r="A243" s="37"/>
    </row>
    <row r="244" spans="1:1" x14ac:dyDescent="0.25">
      <c r="A244" s="37"/>
    </row>
    <row r="245" spans="1:1" x14ac:dyDescent="0.25">
      <c r="A245" s="37"/>
    </row>
    <row r="246" spans="1:1" x14ac:dyDescent="0.25">
      <c r="A246" s="37"/>
    </row>
    <row r="247" spans="1:1" x14ac:dyDescent="0.25">
      <c r="A247" s="37"/>
    </row>
    <row r="248" spans="1:1" x14ac:dyDescent="0.25">
      <c r="A248" s="37"/>
    </row>
    <row r="249" spans="1:1" x14ac:dyDescent="0.25">
      <c r="A249" s="37"/>
    </row>
    <row r="250" spans="1:1" x14ac:dyDescent="0.25">
      <c r="A250" s="37"/>
    </row>
    <row r="251" spans="1:1" x14ac:dyDescent="0.25">
      <c r="A251" s="37"/>
    </row>
    <row r="252" spans="1:1" x14ac:dyDescent="0.25">
      <c r="A252" s="37"/>
    </row>
    <row r="253" spans="1:1" x14ac:dyDescent="0.25">
      <c r="A253" s="37"/>
    </row>
    <row r="254" spans="1:1" x14ac:dyDescent="0.25">
      <c r="A254" s="37"/>
    </row>
    <row r="255" spans="1:1" x14ac:dyDescent="0.25">
      <c r="A255" s="37"/>
    </row>
    <row r="256" spans="1:1" x14ac:dyDescent="0.25">
      <c r="A256" s="37"/>
    </row>
    <row r="257" spans="1:1" x14ac:dyDescent="0.25">
      <c r="A257" s="37"/>
    </row>
    <row r="258" spans="1:1" x14ac:dyDescent="0.25">
      <c r="A258" s="37"/>
    </row>
    <row r="259" spans="1:1" x14ac:dyDescent="0.25">
      <c r="A259" s="37"/>
    </row>
    <row r="260" spans="1:1" x14ac:dyDescent="0.25">
      <c r="A260" s="37"/>
    </row>
    <row r="261" spans="1:1" x14ac:dyDescent="0.25">
      <c r="A261" s="37"/>
    </row>
    <row r="262" spans="1:1" x14ac:dyDescent="0.25">
      <c r="A262" s="37"/>
    </row>
    <row r="263" spans="1:1" x14ac:dyDescent="0.25">
      <c r="A263" s="37"/>
    </row>
    <row r="264" spans="1:1" x14ac:dyDescent="0.25">
      <c r="A264" s="37"/>
    </row>
    <row r="265" spans="1:1" x14ac:dyDescent="0.25">
      <c r="A265" s="37"/>
    </row>
    <row r="266" spans="1:1" x14ac:dyDescent="0.25">
      <c r="A266" s="37"/>
    </row>
    <row r="267" spans="1:1" x14ac:dyDescent="0.25">
      <c r="A267" s="37"/>
    </row>
    <row r="268" spans="1:1" x14ac:dyDescent="0.25">
      <c r="A268" s="37"/>
    </row>
    <row r="269" spans="1:1" x14ac:dyDescent="0.25">
      <c r="A269" s="37"/>
    </row>
    <row r="270" spans="1:1" x14ac:dyDescent="0.25">
      <c r="A270" s="37"/>
    </row>
    <row r="271" spans="1:1" x14ac:dyDescent="0.25">
      <c r="A271" s="37"/>
    </row>
    <row r="272" spans="1:1" x14ac:dyDescent="0.25">
      <c r="A272" s="37"/>
    </row>
    <row r="273" spans="1:1" x14ac:dyDescent="0.25">
      <c r="A273" s="37"/>
    </row>
    <row r="274" spans="1:1" x14ac:dyDescent="0.25">
      <c r="A274" s="37"/>
    </row>
    <row r="275" spans="1:1" x14ac:dyDescent="0.25">
      <c r="A275" s="37"/>
    </row>
    <row r="276" spans="1:1" x14ac:dyDescent="0.25">
      <c r="A276" s="37"/>
    </row>
    <row r="277" spans="1:1" x14ac:dyDescent="0.25">
      <c r="A277" s="37"/>
    </row>
    <row r="278" spans="1:1" x14ac:dyDescent="0.25">
      <c r="A278" s="37"/>
    </row>
    <row r="279" spans="1:1" x14ac:dyDescent="0.25">
      <c r="A279" s="37"/>
    </row>
    <row r="280" spans="1:1" x14ac:dyDescent="0.25">
      <c r="A280" s="37"/>
    </row>
    <row r="281" spans="1:1" x14ac:dyDescent="0.25">
      <c r="A281" s="37"/>
    </row>
    <row r="282" spans="1:1" x14ac:dyDescent="0.25">
      <c r="A282" s="37"/>
    </row>
    <row r="283" spans="1:1" x14ac:dyDescent="0.25">
      <c r="A283" s="37"/>
    </row>
    <row r="284" spans="1:1" x14ac:dyDescent="0.25">
      <c r="A284" s="37"/>
    </row>
    <row r="285" spans="1:1" x14ac:dyDescent="0.25">
      <c r="A285" s="37"/>
    </row>
    <row r="286" spans="1:1" x14ac:dyDescent="0.25">
      <c r="A286" s="37"/>
    </row>
    <row r="287" spans="1:1" x14ac:dyDescent="0.25">
      <c r="A287" s="37"/>
    </row>
    <row r="288" spans="1:1" x14ac:dyDescent="0.25">
      <c r="A288" s="37"/>
    </row>
    <row r="289" spans="1:1" x14ac:dyDescent="0.25">
      <c r="A289" s="37"/>
    </row>
    <row r="290" spans="1:1" x14ac:dyDescent="0.25">
      <c r="A290" s="37"/>
    </row>
    <row r="291" spans="1:1" x14ac:dyDescent="0.25">
      <c r="A291" s="37"/>
    </row>
    <row r="292" spans="1:1" x14ac:dyDescent="0.25">
      <c r="A292" s="37"/>
    </row>
    <row r="293" spans="1:1" x14ac:dyDescent="0.25">
      <c r="A293" s="37"/>
    </row>
    <row r="294" spans="1:1" x14ac:dyDescent="0.25">
      <c r="A294" s="37"/>
    </row>
    <row r="295" spans="1:1" x14ac:dyDescent="0.25">
      <c r="A295" s="37"/>
    </row>
    <row r="296" spans="1:1" x14ac:dyDescent="0.25">
      <c r="A296" s="37"/>
    </row>
    <row r="297" spans="1:1" x14ac:dyDescent="0.25">
      <c r="A297" s="37"/>
    </row>
    <row r="298" spans="1:1" x14ac:dyDescent="0.25">
      <c r="A298" s="37"/>
    </row>
    <row r="299" spans="1:1" x14ac:dyDescent="0.25">
      <c r="A299" s="37"/>
    </row>
  </sheetData>
  <mergeCells count="32">
    <mergeCell ref="F14:G14"/>
    <mergeCell ref="D2:G2"/>
    <mergeCell ref="E5:G5"/>
    <mergeCell ref="E6:G6"/>
    <mergeCell ref="E7:G7"/>
    <mergeCell ref="B26:E26"/>
    <mergeCell ref="B16:C16"/>
    <mergeCell ref="F16:G16"/>
    <mergeCell ref="B17:E17"/>
    <mergeCell ref="B18:E18"/>
    <mergeCell ref="B19:E19"/>
    <mergeCell ref="B20:E20"/>
    <mergeCell ref="B21:E21"/>
    <mergeCell ref="B22:E22"/>
    <mergeCell ref="B23:E23"/>
    <mergeCell ref="B24:E24"/>
    <mergeCell ref="B25:E25"/>
    <mergeCell ref="A28:G28"/>
    <mergeCell ref="A29:G29"/>
    <mergeCell ref="E30:F30"/>
    <mergeCell ref="A31:A32"/>
    <mergeCell ref="B31:B32"/>
    <mergeCell ref="C31:C32"/>
    <mergeCell ref="D31:G31"/>
    <mergeCell ref="E90:G90"/>
    <mergeCell ref="E91:G91"/>
    <mergeCell ref="A34:G34"/>
    <mergeCell ref="A35:G35"/>
    <mergeCell ref="A53:G53"/>
    <mergeCell ref="A60:G60"/>
    <mergeCell ref="A70:G70"/>
    <mergeCell ref="A84:B84"/>
  </mergeCells>
  <pageMargins left="0.78740157480314965" right="0.39370078740157483" top="0.74803149606299213" bottom="0.74803149606299213" header="0.31496062992125984" footer="0.31496062992125984"/>
  <pageSetup paperSize="9" scale="72" orientation="portrait" r:id="rId1"/>
  <headerFooter alignWithMargins="0"/>
  <rowBreaks count="1" manualBreakCount="1">
    <brk id="46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1"/>
  <sheetViews>
    <sheetView topLeftCell="A59" workbookViewId="0">
      <selection activeCell="C36" sqref="C36"/>
    </sheetView>
  </sheetViews>
  <sheetFormatPr defaultRowHeight="13.2" x14ac:dyDescent="0.25"/>
  <cols>
    <col min="1" max="1" width="25.5546875" customWidth="1"/>
    <col min="3" max="3" width="8" customWidth="1"/>
    <col min="5" max="5" width="7.44140625" customWidth="1"/>
    <col min="6" max="6" width="10.33203125" customWidth="1"/>
    <col min="7" max="7" width="9.44140625" customWidth="1"/>
  </cols>
  <sheetData>
    <row r="1" spans="1:8" ht="18" x14ac:dyDescent="0.25">
      <c r="A1" s="2"/>
      <c r="B1" s="1"/>
      <c r="C1" s="2"/>
      <c r="D1" s="2"/>
      <c r="E1" s="2"/>
      <c r="F1" s="2"/>
      <c r="G1" s="2"/>
    </row>
    <row r="2" spans="1:8" ht="18" x14ac:dyDescent="0.25">
      <c r="A2" s="2"/>
      <c r="B2" s="1"/>
      <c r="C2" s="2"/>
      <c r="D2" s="63"/>
      <c r="E2" s="63"/>
      <c r="F2" s="63"/>
      <c r="G2" s="63"/>
    </row>
    <row r="3" spans="1:8" ht="18" x14ac:dyDescent="0.25">
      <c r="A3" s="2"/>
      <c r="B3" s="1"/>
      <c r="C3" s="2"/>
      <c r="D3" s="2"/>
      <c r="E3" s="2"/>
      <c r="F3" s="2"/>
      <c r="G3" s="2"/>
    </row>
    <row r="4" spans="1:8" ht="18" x14ac:dyDescent="0.25">
      <c r="A4" s="2"/>
      <c r="B4" s="1"/>
      <c r="C4" s="2"/>
      <c r="D4" s="2"/>
      <c r="E4" s="2"/>
      <c r="F4" s="46" t="s">
        <v>0</v>
      </c>
      <c r="G4" s="46"/>
    </row>
    <row r="5" spans="1:8" ht="18" x14ac:dyDescent="0.25">
      <c r="A5" s="2"/>
      <c r="B5" s="1"/>
      <c r="C5" s="2"/>
      <c r="D5" s="2"/>
      <c r="E5" s="64" t="s">
        <v>89</v>
      </c>
      <c r="F5" s="64"/>
      <c r="G5" s="64"/>
    </row>
    <row r="6" spans="1:8" ht="18" x14ac:dyDescent="0.25">
      <c r="A6" s="2"/>
      <c r="B6" s="1"/>
      <c r="C6" s="2"/>
      <c r="D6" s="2"/>
      <c r="E6" s="64" t="s">
        <v>90</v>
      </c>
      <c r="F6" s="64"/>
      <c r="G6" s="64"/>
    </row>
    <row r="7" spans="1:8" ht="18" x14ac:dyDescent="0.25">
      <c r="A7" s="2"/>
      <c r="B7" s="1"/>
      <c r="C7" s="2"/>
      <c r="D7" s="2"/>
      <c r="E7" s="65"/>
      <c r="F7" s="65"/>
      <c r="G7" s="65"/>
    </row>
    <row r="8" spans="1:8" ht="48.75" customHeight="1" x14ac:dyDescent="0.25">
      <c r="A8" s="2"/>
      <c r="B8" s="1"/>
      <c r="C8" s="2"/>
      <c r="D8" s="46" t="s">
        <v>1</v>
      </c>
      <c r="E8" s="46"/>
      <c r="F8" s="46"/>
      <c r="G8" s="46"/>
      <c r="H8" s="46"/>
    </row>
    <row r="9" spans="1:8" ht="18" x14ac:dyDescent="0.25">
      <c r="A9" s="2"/>
      <c r="B9" s="1"/>
      <c r="C9" s="2"/>
      <c r="D9" s="2"/>
      <c r="E9" s="2"/>
      <c r="F9" s="2"/>
      <c r="G9" s="2"/>
    </row>
    <row r="10" spans="1:8" ht="18" x14ac:dyDescent="0.25">
      <c r="A10" s="2"/>
      <c r="B10" s="1"/>
      <c r="C10" s="2"/>
      <c r="D10" s="2"/>
      <c r="E10" s="2"/>
      <c r="F10" s="3" t="s">
        <v>2</v>
      </c>
      <c r="G10" s="4" t="s">
        <v>3</v>
      </c>
    </row>
    <row r="11" spans="1:8" ht="23.25" customHeight="1" x14ac:dyDescent="0.25">
      <c r="A11" s="2"/>
      <c r="B11" s="1"/>
      <c r="C11" s="2"/>
      <c r="D11" s="2"/>
      <c r="E11" s="2"/>
      <c r="F11" s="3" t="s">
        <v>4</v>
      </c>
      <c r="G11" s="4"/>
    </row>
    <row r="12" spans="1:8" ht="18" hidden="1" x14ac:dyDescent="0.25">
      <c r="A12" s="2"/>
      <c r="B12" s="1"/>
      <c r="C12" s="2"/>
      <c r="D12" s="2"/>
      <c r="E12" s="2"/>
      <c r="F12" s="3" t="s">
        <v>5</v>
      </c>
      <c r="G12" s="4"/>
    </row>
    <row r="13" spans="1:8" ht="18" hidden="1" x14ac:dyDescent="0.25">
      <c r="A13" s="2"/>
      <c r="B13" s="1"/>
      <c r="C13" s="2"/>
      <c r="D13" s="2"/>
      <c r="E13" s="2"/>
      <c r="F13" s="3" t="s">
        <v>6</v>
      </c>
      <c r="G13" s="4"/>
    </row>
    <row r="14" spans="1:8" ht="18" hidden="1" x14ac:dyDescent="0.25">
      <c r="A14" s="2"/>
      <c r="B14" s="1"/>
      <c r="C14" s="2"/>
      <c r="D14" s="2"/>
      <c r="E14" s="2"/>
      <c r="F14" s="61" t="s">
        <v>7</v>
      </c>
      <c r="G14" s="62"/>
    </row>
    <row r="15" spans="1:8" ht="18" hidden="1" x14ac:dyDescent="0.25">
      <c r="A15" s="2"/>
      <c r="B15" s="1"/>
      <c r="C15" s="2"/>
      <c r="D15" s="2"/>
      <c r="E15" s="2"/>
      <c r="F15" s="2"/>
      <c r="G15" s="2"/>
    </row>
    <row r="16" spans="1:8" ht="18" hidden="1" x14ac:dyDescent="0.25">
      <c r="A16" s="2"/>
      <c r="B16" s="57"/>
      <c r="C16" s="57"/>
      <c r="D16" s="2"/>
      <c r="E16" s="2"/>
      <c r="F16" s="53" t="s">
        <v>8</v>
      </c>
      <c r="G16" s="53"/>
    </row>
    <row r="17" spans="1:7" ht="33.75" customHeight="1" x14ac:dyDescent="0.25">
      <c r="A17" s="5" t="s">
        <v>9</v>
      </c>
      <c r="B17" s="55" t="s">
        <v>93</v>
      </c>
      <c r="C17" s="55"/>
      <c r="D17" s="55"/>
      <c r="E17" s="56"/>
      <c r="F17" s="6" t="s">
        <v>10</v>
      </c>
      <c r="G17" s="7">
        <v>1998615</v>
      </c>
    </row>
    <row r="18" spans="1:7" ht="33" customHeight="1" x14ac:dyDescent="0.25">
      <c r="A18" s="5" t="s">
        <v>11</v>
      </c>
      <c r="B18" s="55" t="s">
        <v>12</v>
      </c>
      <c r="C18" s="55"/>
      <c r="D18" s="55"/>
      <c r="E18" s="56"/>
      <c r="F18" s="8" t="s">
        <v>13</v>
      </c>
      <c r="G18" s="7">
        <v>430</v>
      </c>
    </row>
    <row r="19" spans="1:7" ht="22.5" customHeight="1" x14ac:dyDescent="0.25">
      <c r="A19" s="5" t="s">
        <v>14</v>
      </c>
      <c r="B19" s="55" t="s">
        <v>92</v>
      </c>
      <c r="C19" s="55"/>
      <c r="D19" s="55"/>
      <c r="E19" s="56"/>
      <c r="F19" s="8" t="s">
        <v>15</v>
      </c>
      <c r="G19" s="9">
        <v>5120210100</v>
      </c>
    </row>
    <row r="20" spans="1:7" ht="27" customHeight="1" x14ac:dyDescent="0.25">
      <c r="A20" s="5" t="s">
        <v>16</v>
      </c>
      <c r="B20" s="55" t="s">
        <v>91</v>
      </c>
      <c r="C20" s="55"/>
      <c r="D20" s="55"/>
      <c r="E20" s="56"/>
      <c r="F20" s="8" t="s">
        <v>17</v>
      </c>
      <c r="G20" s="7"/>
    </row>
    <row r="21" spans="1:7" ht="26.25" customHeight="1" x14ac:dyDescent="0.25">
      <c r="A21" s="5" t="s">
        <v>18</v>
      </c>
      <c r="B21" s="55" t="s">
        <v>19</v>
      </c>
      <c r="C21" s="55"/>
      <c r="D21" s="55"/>
      <c r="E21" s="56"/>
      <c r="F21" s="8" t="s">
        <v>20</v>
      </c>
      <c r="G21" s="7"/>
    </row>
    <row r="22" spans="1:7" ht="64.5" customHeight="1" x14ac:dyDescent="0.25">
      <c r="A22" s="5" t="s">
        <v>21</v>
      </c>
      <c r="B22" s="55" t="s">
        <v>22</v>
      </c>
      <c r="C22" s="55"/>
      <c r="D22" s="55"/>
      <c r="E22" s="56"/>
      <c r="F22" s="8" t="s">
        <v>23</v>
      </c>
      <c r="G22" s="7" t="s">
        <v>94</v>
      </c>
    </row>
    <row r="23" spans="1:7" ht="24.75" customHeight="1" x14ac:dyDescent="0.25">
      <c r="A23" s="5" t="s">
        <v>24</v>
      </c>
      <c r="B23" s="55" t="s">
        <v>25</v>
      </c>
      <c r="C23" s="55"/>
      <c r="D23" s="55"/>
      <c r="E23" s="56"/>
      <c r="F23" s="10"/>
      <c r="G23" s="11"/>
    </row>
    <row r="24" spans="1:7" ht="39.75" customHeight="1" x14ac:dyDescent="0.25">
      <c r="A24" s="5" t="s">
        <v>26</v>
      </c>
      <c r="B24" s="55" t="s">
        <v>27</v>
      </c>
      <c r="C24" s="55"/>
      <c r="D24" s="55"/>
      <c r="E24" s="56"/>
      <c r="F24" s="12"/>
      <c r="G24" s="12"/>
    </row>
    <row r="25" spans="1:7" ht="15.6" x14ac:dyDescent="0.25">
      <c r="A25" s="5" t="s">
        <v>28</v>
      </c>
      <c r="B25" s="59" t="s">
        <v>95</v>
      </c>
      <c r="C25" s="59"/>
      <c r="D25" s="59"/>
      <c r="E25" s="60"/>
      <c r="F25" s="11"/>
      <c r="G25" s="11"/>
    </row>
    <row r="26" spans="1:7" ht="15.6" x14ac:dyDescent="0.25">
      <c r="A26" s="5" t="s">
        <v>29</v>
      </c>
      <c r="B26" s="55" t="s">
        <v>96</v>
      </c>
      <c r="C26" s="55"/>
      <c r="D26" s="55"/>
      <c r="E26" s="56"/>
      <c r="F26" s="12"/>
      <c r="G26" s="12"/>
    </row>
    <row r="27" spans="1:7" ht="18" x14ac:dyDescent="0.25">
      <c r="A27" s="2"/>
      <c r="B27" s="1"/>
      <c r="C27" s="2"/>
      <c r="D27" s="2"/>
      <c r="E27" s="2"/>
      <c r="F27" s="2"/>
      <c r="G27" s="2"/>
    </row>
    <row r="28" spans="1:7" ht="17.399999999999999" x14ac:dyDescent="0.25">
      <c r="A28" s="67" t="s">
        <v>97</v>
      </c>
      <c r="B28" s="67"/>
      <c r="C28" s="67"/>
      <c r="D28" s="67"/>
      <c r="E28" s="67"/>
      <c r="F28" s="67"/>
      <c r="G28" s="67"/>
    </row>
    <row r="29" spans="1:7" ht="17.399999999999999" x14ac:dyDescent="0.25">
      <c r="A29" s="51"/>
      <c r="B29" s="51"/>
      <c r="C29" s="51"/>
      <c r="D29" s="51"/>
      <c r="E29" s="51"/>
      <c r="F29" s="51"/>
      <c r="G29" s="51"/>
    </row>
    <row r="30" spans="1:7" ht="34.799999999999997" x14ac:dyDescent="0.25">
      <c r="A30" s="39"/>
      <c r="B30" s="13"/>
      <c r="C30" s="39"/>
      <c r="D30" s="39"/>
      <c r="E30" s="52" t="s">
        <v>30</v>
      </c>
      <c r="F30" s="52"/>
      <c r="G30" s="39" t="s">
        <v>31</v>
      </c>
    </row>
    <row r="31" spans="1:7" ht="18" x14ac:dyDescent="0.25">
      <c r="A31" s="53" t="s">
        <v>32</v>
      </c>
      <c r="B31" s="54" t="s">
        <v>33</v>
      </c>
      <c r="C31" s="54" t="s">
        <v>34</v>
      </c>
      <c r="D31" s="54" t="s">
        <v>35</v>
      </c>
      <c r="E31" s="54"/>
      <c r="F31" s="54"/>
      <c r="G31" s="54"/>
    </row>
    <row r="32" spans="1:7" ht="18" x14ac:dyDescent="0.25">
      <c r="A32" s="53"/>
      <c r="B32" s="54"/>
      <c r="C32" s="54"/>
      <c r="D32" s="14" t="s">
        <v>36</v>
      </c>
      <c r="E32" s="14" t="s">
        <v>37</v>
      </c>
      <c r="F32" s="14" t="s">
        <v>38</v>
      </c>
      <c r="G32" s="14" t="s">
        <v>39</v>
      </c>
    </row>
    <row r="33" spans="1:7" ht="18" x14ac:dyDescent="0.25">
      <c r="A33" s="4">
        <v>1</v>
      </c>
      <c r="B33" s="40">
        <v>2</v>
      </c>
      <c r="C33" s="40">
        <v>5</v>
      </c>
      <c r="D33" s="40">
        <v>6</v>
      </c>
      <c r="E33" s="40">
        <v>7</v>
      </c>
      <c r="F33" s="40">
        <v>8</v>
      </c>
      <c r="G33" s="40">
        <v>9</v>
      </c>
    </row>
    <row r="34" spans="1:7" ht="15.6" x14ac:dyDescent="0.25">
      <c r="A34" s="47" t="s">
        <v>40</v>
      </c>
      <c r="B34" s="47"/>
      <c r="C34" s="47"/>
      <c r="D34" s="47"/>
      <c r="E34" s="47"/>
      <c r="F34" s="47"/>
      <c r="G34" s="48"/>
    </row>
    <row r="35" spans="1:7" ht="15.6" x14ac:dyDescent="0.25">
      <c r="A35" s="49" t="s">
        <v>41</v>
      </c>
      <c r="B35" s="49"/>
      <c r="C35" s="49"/>
      <c r="D35" s="49"/>
      <c r="E35" s="49"/>
      <c r="F35" s="49"/>
      <c r="G35" s="49"/>
    </row>
    <row r="36" spans="1:7" ht="71.25" customHeight="1" x14ac:dyDescent="0.25">
      <c r="A36" s="16" t="s">
        <v>42</v>
      </c>
      <c r="B36" s="17">
        <v>100</v>
      </c>
      <c r="C36" s="18">
        <f>SUM(D36:G36)</f>
        <v>21629.9</v>
      </c>
      <c r="D36" s="18">
        <v>5025</v>
      </c>
      <c r="E36" s="18">
        <v>5880.4</v>
      </c>
      <c r="F36" s="18">
        <v>5788.6</v>
      </c>
      <c r="G36" s="18">
        <v>4935.8999999999996</v>
      </c>
    </row>
    <row r="37" spans="1:7" ht="53.25" customHeight="1" x14ac:dyDescent="0.25">
      <c r="A37" s="16" t="s">
        <v>43</v>
      </c>
      <c r="B37" s="17">
        <v>110</v>
      </c>
      <c r="C37" s="18">
        <f>SUM(D37:G37)</f>
        <v>3145.2</v>
      </c>
      <c r="D37" s="18">
        <v>1214.7</v>
      </c>
      <c r="E37" s="18">
        <v>359.3</v>
      </c>
      <c r="F37" s="18">
        <v>359.3</v>
      </c>
      <c r="G37" s="18">
        <v>1211.9000000000001</v>
      </c>
    </row>
    <row r="38" spans="1:7" ht="75" customHeight="1" x14ac:dyDescent="0.25">
      <c r="A38" s="16" t="s">
        <v>44</v>
      </c>
      <c r="B38" s="19">
        <v>120</v>
      </c>
      <c r="C38" s="18">
        <f>SUM(D38:G38)</f>
        <v>700</v>
      </c>
      <c r="D38" s="18">
        <v>175</v>
      </c>
      <c r="E38" s="18">
        <v>175</v>
      </c>
      <c r="F38" s="18">
        <v>175</v>
      </c>
      <c r="G38" s="18">
        <v>175</v>
      </c>
    </row>
    <row r="39" spans="1:7" ht="39.75" customHeight="1" x14ac:dyDescent="0.25">
      <c r="A39" s="16" t="s">
        <v>45</v>
      </c>
      <c r="B39" s="19">
        <v>130</v>
      </c>
      <c r="C39" s="18">
        <f>SUM(D39:G39)</f>
        <v>0</v>
      </c>
      <c r="D39" s="18"/>
      <c r="E39" s="18"/>
      <c r="F39" s="18"/>
      <c r="G39" s="18"/>
    </row>
    <row r="40" spans="1:7" ht="85.5" customHeight="1" x14ac:dyDescent="0.25">
      <c r="A40" s="38" t="s">
        <v>46</v>
      </c>
      <c r="B40" s="17">
        <v>140</v>
      </c>
      <c r="C40" s="18">
        <f>SUM(D40:G40)</f>
        <v>19941.5</v>
      </c>
      <c r="D40" s="18">
        <f>SUM(D42:D46)</f>
        <v>5031.3</v>
      </c>
      <c r="E40" s="18">
        <f>SUM(E42:E46)</f>
        <v>5031.3</v>
      </c>
      <c r="F40" s="18">
        <f>SUM(F42:F46)</f>
        <v>4939.5</v>
      </c>
      <c r="G40" s="18">
        <f>SUM(G42:G46)</f>
        <v>4939.3999999999996</v>
      </c>
    </row>
    <row r="41" spans="1:7" ht="57.75" customHeight="1" x14ac:dyDescent="0.25">
      <c r="A41" s="16" t="s">
        <v>47</v>
      </c>
      <c r="B41" s="17"/>
      <c r="C41" s="18"/>
      <c r="D41" s="20"/>
      <c r="E41" s="20"/>
      <c r="F41" s="20"/>
      <c r="G41" s="20"/>
    </row>
    <row r="42" spans="1:7" ht="35.25" customHeight="1" x14ac:dyDescent="0.25">
      <c r="A42" s="16" t="s">
        <v>48</v>
      </c>
      <c r="B42" s="21">
        <v>141</v>
      </c>
      <c r="C42" s="20">
        <f t="shared" ref="C42:C52" si="0">SUM(D42:G42)</f>
        <v>1583.6</v>
      </c>
      <c r="D42" s="20">
        <v>441.8</v>
      </c>
      <c r="E42" s="20">
        <v>441.8</v>
      </c>
      <c r="F42" s="20">
        <v>350</v>
      </c>
      <c r="G42" s="20">
        <v>350</v>
      </c>
    </row>
    <row r="43" spans="1:7" ht="15.6" x14ac:dyDescent="0.25">
      <c r="A43" s="16" t="s">
        <v>49</v>
      </c>
      <c r="B43" s="21">
        <v>142</v>
      </c>
      <c r="C43" s="20">
        <f t="shared" si="0"/>
        <v>12714.4</v>
      </c>
      <c r="D43" s="20">
        <v>3178.6</v>
      </c>
      <c r="E43" s="20">
        <v>3178.6</v>
      </c>
      <c r="F43" s="20">
        <v>3178.6</v>
      </c>
      <c r="G43" s="20">
        <v>3178.6</v>
      </c>
    </row>
    <row r="44" spans="1:7" ht="31.2" x14ac:dyDescent="0.25">
      <c r="A44" s="16" t="s">
        <v>50</v>
      </c>
      <c r="B44" s="21">
        <v>143</v>
      </c>
      <c r="C44" s="20">
        <f t="shared" si="0"/>
        <v>2797.2</v>
      </c>
      <c r="D44" s="20">
        <v>699.3</v>
      </c>
      <c r="E44" s="20">
        <v>699.3</v>
      </c>
      <c r="F44" s="20">
        <v>699.3</v>
      </c>
      <c r="G44" s="20">
        <v>699.3</v>
      </c>
    </row>
    <row r="45" spans="1:7" ht="15.6" x14ac:dyDescent="0.25">
      <c r="A45" s="16" t="s">
        <v>51</v>
      </c>
      <c r="B45" s="21">
        <v>144</v>
      </c>
      <c r="C45" s="20">
        <f t="shared" si="0"/>
        <v>0</v>
      </c>
      <c r="D45" s="20">
        <v>0</v>
      </c>
      <c r="E45" s="20">
        <v>0</v>
      </c>
      <c r="F45" s="20">
        <v>0</v>
      </c>
      <c r="G45" s="20">
        <v>0</v>
      </c>
    </row>
    <row r="46" spans="1:7" ht="15.6" x14ac:dyDescent="0.25">
      <c r="A46" s="16" t="s">
        <v>52</v>
      </c>
      <c r="B46" s="21">
        <v>145</v>
      </c>
      <c r="C46" s="20">
        <f t="shared" si="0"/>
        <v>2846.3</v>
      </c>
      <c r="D46" s="20">
        <v>711.6</v>
      </c>
      <c r="E46" s="20">
        <v>711.6</v>
      </c>
      <c r="F46" s="20">
        <v>711.6</v>
      </c>
      <c r="G46" s="20">
        <v>711.5</v>
      </c>
    </row>
    <row r="47" spans="1:7" ht="71.25" customHeight="1" x14ac:dyDescent="0.25">
      <c r="A47" s="38" t="s">
        <v>53</v>
      </c>
      <c r="B47" s="17">
        <v>150</v>
      </c>
      <c r="C47" s="18">
        <f t="shared" si="0"/>
        <v>5533.6</v>
      </c>
      <c r="D47" s="18">
        <f>SUM(D48:D52)</f>
        <v>1383.4</v>
      </c>
      <c r="E47" s="18">
        <f>SUM(E48:E52)</f>
        <v>1383.4</v>
      </c>
      <c r="F47" s="18">
        <f>SUM(F48:F52)</f>
        <v>1383.4</v>
      </c>
      <c r="G47" s="18">
        <f>SUM(G48:G52)</f>
        <v>1383.4</v>
      </c>
    </row>
    <row r="48" spans="1:7" ht="36" customHeight="1" x14ac:dyDescent="0.25">
      <c r="A48" s="16" t="s">
        <v>48</v>
      </c>
      <c r="B48" s="19">
        <v>151</v>
      </c>
      <c r="C48" s="20">
        <f t="shared" si="0"/>
        <v>89.6</v>
      </c>
      <c r="D48" s="20">
        <v>22.4</v>
      </c>
      <c r="E48" s="20">
        <v>22.4</v>
      </c>
      <c r="F48" s="20">
        <v>22.4</v>
      </c>
      <c r="G48" s="20">
        <v>22.4</v>
      </c>
    </row>
    <row r="49" spans="1:7" ht="15.6" x14ac:dyDescent="0.25">
      <c r="A49" s="16" t="s">
        <v>49</v>
      </c>
      <c r="B49" s="19">
        <v>152</v>
      </c>
      <c r="C49" s="20">
        <f t="shared" si="0"/>
        <v>3500</v>
      </c>
      <c r="D49" s="20">
        <v>875</v>
      </c>
      <c r="E49" s="20">
        <v>875</v>
      </c>
      <c r="F49" s="20">
        <v>875</v>
      </c>
      <c r="G49" s="20">
        <v>875</v>
      </c>
    </row>
    <row r="50" spans="1:7" ht="31.2" x14ac:dyDescent="0.25">
      <c r="A50" s="16" t="s">
        <v>50</v>
      </c>
      <c r="B50" s="19">
        <v>153</v>
      </c>
      <c r="C50" s="20">
        <f t="shared" si="0"/>
        <v>770</v>
      </c>
      <c r="D50" s="20">
        <v>192.5</v>
      </c>
      <c r="E50" s="20">
        <v>192.5</v>
      </c>
      <c r="F50" s="20">
        <v>192.5</v>
      </c>
      <c r="G50" s="20">
        <v>192.5</v>
      </c>
    </row>
    <row r="51" spans="1:7" ht="15.6" x14ac:dyDescent="0.25">
      <c r="A51" s="16" t="s">
        <v>51</v>
      </c>
      <c r="B51" s="19">
        <v>154</v>
      </c>
      <c r="C51" s="20">
        <f t="shared" si="0"/>
        <v>0</v>
      </c>
      <c r="D51" s="20">
        <v>0</v>
      </c>
      <c r="E51" s="20">
        <v>0</v>
      </c>
      <c r="F51" s="20">
        <v>0</v>
      </c>
      <c r="G51" s="20">
        <v>0</v>
      </c>
    </row>
    <row r="52" spans="1:7" ht="15.6" x14ac:dyDescent="0.25">
      <c r="A52" s="16" t="s">
        <v>52</v>
      </c>
      <c r="B52" s="19">
        <v>155</v>
      </c>
      <c r="C52" s="20">
        <f t="shared" si="0"/>
        <v>1174</v>
      </c>
      <c r="D52" s="20">
        <v>293.5</v>
      </c>
      <c r="E52" s="20">
        <v>293.5</v>
      </c>
      <c r="F52" s="20">
        <v>293.5</v>
      </c>
      <c r="G52" s="20">
        <v>293.5</v>
      </c>
    </row>
    <row r="53" spans="1:7" ht="15.6" x14ac:dyDescent="0.25">
      <c r="A53" s="50" t="s">
        <v>54</v>
      </c>
      <c r="B53" s="47"/>
      <c r="C53" s="47"/>
      <c r="D53" s="47"/>
      <c r="E53" s="47"/>
      <c r="F53" s="47"/>
      <c r="G53" s="48"/>
    </row>
    <row r="54" spans="1:7" ht="15.6" x14ac:dyDescent="0.25">
      <c r="A54" s="16" t="s">
        <v>48</v>
      </c>
      <c r="B54" s="7">
        <v>200</v>
      </c>
      <c r="C54" s="20">
        <f t="shared" ref="C54:C59" si="1">SUM(D54:G54)</f>
        <v>1673.1999999999998</v>
      </c>
      <c r="D54" s="20">
        <f t="shared" ref="D54:G58" si="2">D42+D48</f>
        <v>464.2</v>
      </c>
      <c r="E54" s="20">
        <f>E42+E48</f>
        <v>464.2</v>
      </c>
      <c r="F54" s="20">
        <f t="shared" si="2"/>
        <v>372.4</v>
      </c>
      <c r="G54" s="20">
        <f t="shared" si="2"/>
        <v>372.4</v>
      </c>
    </row>
    <row r="55" spans="1:7" ht="45.75" customHeight="1" x14ac:dyDescent="0.25">
      <c r="A55" s="16" t="s">
        <v>49</v>
      </c>
      <c r="B55" s="7">
        <v>210</v>
      </c>
      <c r="C55" s="20">
        <f t="shared" si="1"/>
        <v>16214.4</v>
      </c>
      <c r="D55" s="20">
        <f t="shared" si="2"/>
        <v>4053.6</v>
      </c>
      <c r="E55" s="20">
        <f t="shared" si="2"/>
        <v>4053.6</v>
      </c>
      <c r="F55" s="20">
        <f t="shared" si="2"/>
        <v>4053.6</v>
      </c>
      <c r="G55" s="20">
        <f t="shared" si="2"/>
        <v>4053.6</v>
      </c>
    </row>
    <row r="56" spans="1:7" ht="31.2" x14ac:dyDescent="0.25">
      <c r="A56" s="16" t="s">
        <v>50</v>
      </c>
      <c r="B56" s="7">
        <v>220</v>
      </c>
      <c r="C56" s="20">
        <f t="shared" si="1"/>
        <v>3567.2</v>
      </c>
      <c r="D56" s="20">
        <f t="shared" si="2"/>
        <v>891.8</v>
      </c>
      <c r="E56" s="20">
        <f t="shared" si="2"/>
        <v>891.8</v>
      </c>
      <c r="F56" s="20">
        <f t="shared" si="2"/>
        <v>891.8</v>
      </c>
      <c r="G56" s="20">
        <f t="shared" si="2"/>
        <v>891.8</v>
      </c>
    </row>
    <row r="57" spans="1:7" ht="15.6" x14ac:dyDescent="0.25">
      <c r="A57" s="16" t="s">
        <v>51</v>
      </c>
      <c r="B57" s="7">
        <v>230</v>
      </c>
      <c r="C57" s="20">
        <f t="shared" si="1"/>
        <v>0</v>
      </c>
      <c r="D57" s="20">
        <f t="shared" si="2"/>
        <v>0</v>
      </c>
      <c r="E57" s="20">
        <f t="shared" si="2"/>
        <v>0</v>
      </c>
      <c r="F57" s="20">
        <f t="shared" si="2"/>
        <v>0</v>
      </c>
      <c r="G57" s="20">
        <f t="shared" si="2"/>
        <v>0</v>
      </c>
    </row>
    <row r="58" spans="1:7" ht="15.6" x14ac:dyDescent="0.25">
      <c r="A58" s="16" t="s">
        <v>55</v>
      </c>
      <c r="B58" s="7">
        <v>240</v>
      </c>
      <c r="C58" s="20">
        <f t="shared" si="1"/>
        <v>4020.3</v>
      </c>
      <c r="D58" s="20">
        <f t="shared" si="2"/>
        <v>1005.1</v>
      </c>
      <c r="E58" s="20">
        <f t="shared" si="2"/>
        <v>1005.1</v>
      </c>
      <c r="F58" s="20">
        <f t="shared" si="2"/>
        <v>1005.1</v>
      </c>
      <c r="G58" s="20">
        <f t="shared" si="2"/>
        <v>1005</v>
      </c>
    </row>
    <row r="59" spans="1:7" ht="52.5" customHeight="1" x14ac:dyDescent="0.25">
      <c r="A59" s="16" t="s">
        <v>56</v>
      </c>
      <c r="B59" s="7">
        <v>250</v>
      </c>
      <c r="C59" s="20">
        <f t="shared" si="1"/>
        <v>25475.100000000002</v>
      </c>
      <c r="D59" s="20">
        <f>SUM(D54:D58)</f>
        <v>6414.7000000000007</v>
      </c>
      <c r="E59" s="20">
        <f>SUM(E54:E58)</f>
        <v>6414.7000000000007</v>
      </c>
      <c r="F59" s="20">
        <f>SUM(F54:F58)</f>
        <v>6322.9000000000005</v>
      </c>
      <c r="G59" s="20">
        <f>SUM(G54:G58)</f>
        <v>6322.8</v>
      </c>
    </row>
    <row r="60" spans="1:7" ht="22.5" customHeight="1" x14ac:dyDescent="0.25">
      <c r="A60" s="50" t="s">
        <v>57</v>
      </c>
      <c r="B60" s="47"/>
      <c r="C60" s="47"/>
      <c r="D60" s="47"/>
      <c r="E60" s="47"/>
      <c r="F60" s="47"/>
      <c r="G60" s="48"/>
    </row>
    <row r="61" spans="1:7" ht="51.75" customHeight="1" x14ac:dyDescent="0.25">
      <c r="A61" s="16" t="s">
        <v>58</v>
      </c>
      <c r="B61" s="7">
        <v>300</v>
      </c>
      <c r="C61" s="18">
        <f t="shared" ref="C61:C69" si="3">SUM(D61:G61)</f>
        <v>0</v>
      </c>
      <c r="D61" s="23">
        <f>D62</f>
        <v>0</v>
      </c>
      <c r="E61" s="23">
        <f>E62</f>
        <v>0</v>
      </c>
      <c r="F61" s="23">
        <f>F62</f>
        <v>0</v>
      </c>
      <c r="G61" s="23">
        <f>G62</f>
        <v>0</v>
      </c>
    </row>
    <row r="62" spans="1:7" ht="57" customHeight="1" x14ac:dyDescent="0.25">
      <c r="A62" s="16" t="s">
        <v>59</v>
      </c>
      <c r="B62" s="24">
        <v>301</v>
      </c>
      <c r="C62" s="20">
        <f t="shared" si="3"/>
        <v>0</v>
      </c>
      <c r="D62" s="23"/>
      <c r="E62" s="23"/>
      <c r="F62" s="20"/>
      <c r="G62" s="20"/>
    </row>
    <row r="63" spans="1:7" ht="55.5" customHeight="1" x14ac:dyDescent="0.25">
      <c r="A63" s="38" t="s">
        <v>60</v>
      </c>
      <c r="B63" s="25">
        <v>400</v>
      </c>
      <c r="C63" s="18">
        <f t="shared" si="3"/>
        <v>0</v>
      </c>
      <c r="D63" s="18">
        <f>SUM(D64:D69)</f>
        <v>0</v>
      </c>
      <c r="E63" s="18">
        <f>SUM(E64:E69)</f>
        <v>0</v>
      </c>
      <c r="F63" s="18">
        <f>SUM(F64:F69)</f>
        <v>0</v>
      </c>
      <c r="G63" s="18">
        <f>SUM(G64:G69)</f>
        <v>0</v>
      </c>
    </row>
    <row r="64" spans="1:7" ht="42.75" customHeight="1" x14ac:dyDescent="0.25">
      <c r="A64" s="16" t="s">
        <v>61</v>
      </c>
      <c r="B64" s="26">
        <v>410</v>
      </c>
      <c r="C64" s="20"/>
      <c r="D64" s="20"/>
      <c r="E64" s="20"/>
      <c r="F64" s="20"/>
      <c r="G64" s="20"/>
    </row>
    <row r="65" spans="1:7" ht="54" customHeight="1" x14ac:dyDescent="0.25">
      <c r="A65" s="16" t="s">
        <v>62</v>
      </c>
      <c r="B65" s="27">
        <v>420</v>
      </c>
      <c r="C65" s="20">
        <f t="shared" si="3"/>
        <v>0</v>
      </c>
      <c r="D65" s="20"/>
      <c r="E65" s="20"/>
      <c r="F65" s="20"/>
      <c r="G65" s="20"/>
    </row>
    <row r="66" spans="1:7" ht="59.25" customHeight="1" x14ac:dyDescent="0.25">
      <c r="A66" s="16" t="s">
        <v>63</v>
      </c>
      <c r="B66" s="26">
        <v>430</v>
      </c>
      <c r="C66" s="20">
        <f t="shared" si="3"/>
        <v>0</v>
      </c>
      <c r="D66" s="20"/>
      <c r="E66" s="20"/>
      <c r="F66" s="20"/>
      <c r="G66" s="20"/>
    </row>
    <row r="67" spans="1:7" ht="43.5" customHeight="1" x14ac:dyDescent="0.25">
      <c r="A67" s="16" t="s">
        <v>64</v>
      </c>
      <c r="B67" s="27">
        <v>440</v>
      </c>
      <c r="C67" s="20">
        <f t="shared" si="3"/>
        <v>0</v>
      </c>
      <c r="D67" s="20"/>
      <c r="E67" s="20"/>
      <c r="F67" s="20"/>
      <c r="G67" s="20"/>
    </row>
    <row r="68" spans="1:7" ht="51.75" customHeight="1" x14ac:dyDescent="0.25">
      <c r="A68" s="16" t="s">
        <v>65</v>
      </c>
      <c r="B68" s="26">
        <v>450</v>
      </c>
      <c r="C68" s="20">
        <f t="shared" si="3"/>
        <v>0</v>
      </c>
      <c r="D68" s="20"/>
      <c r="E68" s="20"/>
      <c r="F68" s="20"/>
      <c r="G68" s="20"/>
    </row>
    <row r="69" spans="1:7" ht="15.6" x14ac:dyDescent="0.25">
      <c r="A69" s="16" t="s">
        <v>66</v>
      </c>
      <c r="B69" s="24">
        <v>460</v>
      </c>
      <c r="C69" s="20">
        <f t="shared" si="3"/>
        <v>0</v>
      </c>
      <c r="D69" s="20"/>
      <c r="E69" s="20"/>
      <c r="F69" s="20"/>
      <c r="G69" s="20"/>
    </row>
    <row r="70" spans="1:7" ht="15.6" x14ac:dyDescent="0.25">
      <c r="A70" s="50" t="s">
        <v>67</v>
      </c>
      <c r="B70" s="47"/>
      <c r="C70" s="47"/>
      <c r="D70" s="47"/>
      <c r="E70" s="47"/>
      <c r="F70" s="47"/>
      <c r="G70" s="48"/>
    </row>
    <row r="71" spans="1:7" ht="46.8" x14ac:dyDescent="0.25">
      <c r="A71" s="16" t="s">
        <v>68</v>
      </c>
      <c r="B71" s="7">
        <v>500</v>
      </c>
      <c r="C71" s="20">
        <f t="shared" ref="C71:C83" si="4">SUM(D71:G71)</f>
        <v>0</v>
      </c>
      <c r="D71" s="20">
        <f>SUM(D72:D75)</f>
        <v>0</v>
      </c>
      <c r="E71" s="20">
        <f>SUM(E72:E75)</f>
        <v>0</v>
      </c>
      <c r="F71" s="20">
        <f>SUM(F72:F75)</f>
        <v>0</v>
      </c>
      <c r="G71" s="20">
        <f>SUM(G72:G75)</f>
        <v>0</v>
      </c>
    </row>
    <row r="72" spans="1:7" ht="15.6" x14ac:dyDescent="0.25">
      <c r="A72" s="28" t="s">
        <v>69</v>
      </c>
      <c r="B72" s="24">
        <v>501</v>
      </c>
      <c r="C72" s="20">
        <f t="shared" si="4"/>
        <v>0</v>
      </c>
      <c r="D72" s="20"/>
      <c r="E72" s="20"/>
      <c r="F72" s="20"/>
      <c r="G72" s="20"/>
    </row>
    <row r="73" spans="1:7" ht="15.6" x14ac:dyDescent="0.25">
      <c r="A73" s="28" t="s">
        <v>70</v>
      </c>
      <c r="B73" s="24">
        <v>502</v>
      </c>
      <c r="C73" s="20">
        <f t="shared" si="4"/>
        <v>0</v>
      </c>
      <c r="D73" s="20"/>
      <c r="E73" s="20"/>
      <c r="F73" s="20"/>
      <c r="G73" s="20"/>
    </row>
    <row r="74" spans="1:7" ht="15.6" x14ac:dyDescent="0.25">
      <c r="A74" s="28" t="s">
        <v>71</v>
      </c>
      <c r="B74" s="24">
        <v>503</v>
      </c>
      <c r="C74" s="20">
        <f t="shared" si="4"/>
        <v>0</v>
      </c>
      <c r="D74" s="20"/>
      <c r="E74" s="20"/>
      <c r="F74" s="20"/>
      <c r="G74" s="20"/>
    </row>
    <row r="75" spans="1:7" ht="31.2" x14ac:dyDescent="0.25">
      <c r="A75" s="16" t="s">
        <v>72</v>
      </c>
      <c r="B75" s="7">
        <v>510</v>
      </c>
      <c r="C75" s="20">
        <f t="shared" si="4"/>
        <v>0</v>
      </c>
      <c r="D75" s="20"/>
      <c r="E75" s="20"/>
      <c r="F75" s="20"/>
      <c r="G75" s="20"/>
    </row>
    <row r="76" spans="1:7" ht="62.25" customHeight="1" x14ac:dyDescent="0.25">
      <c r="A76" s="16" t="s">
        <v>73</v>
      </c>
      <c r="B76" s="7">
        <v>520</v>
      </c>
      <c r="C76" s="20">
        <f t="shared" si="4"/>
        <v>0</v>
      </c>
      <c r="D76" s="20">
        <f>SUM(D77:D80)</f>
        <v>0</v>
      </c>
      <c r="E76" s="20">
        <f>SUM(E77:E80)</f>
        <v>0</v>
      </c>
      <c r="F76" s="20">
        <f>SUM(F77:F80)</f>
        <v>0</v>
      </c>
      <c r="G76" s="20">
        <f>SUM(G77:G80)</f>
        <v>0</v>
      </c>
    </row>
    <row r="77" spans="1:7" ht="15.6" x14ac:dyDescent="0.25">
      <c r="A77" s="28" t="s">
        <v>69</v>
      </c>
      <c r="B77" s="24">
        <v>521</v>
      </c>
      <c r="C77" s="20">
        <f t="shared" si="4"/>
        <v>0</v>
      </c>
      <c r="D77" s="20"/>
      <c r="E77" s="20"/>
      <c r="F77" s="20"/>
      <c r="G77" s="20"/>
    </row>
    <row r="78" spans="1:7" ht="15.6" x14ac:dyDescent="0.25">
      <c r="A78" s="28" t="s">
        <v>70</v>
      </c>
      <c r="B78" s="24">
        <v>522</v>
      </c>
      <c r="C78" s="20">
        <f t="shared" si="4"/>
        <v>0</v>
      </c>
      <c r="D78" s="20"/>
      <c r="E78" s="20"/>
      <c r="F78" s="20"/>
      <c r="G78" s="20"/>
    </row>
    <row r="79" spans="1:7" ht="15.6" x14ac:dyDescent="0.25">
      <c r="A79" s="28" t="s">
        <v>71</v>
      </c>
      <c r="B79" s="24">
        <v>523</v>
      </c>
      <c r="C79" s="20">
        <f t="shared" si="4"/>
        <v>0</v>
      </c>
      <c r="D79" s="20"/>
      <c r="E79" s="20"/>
      <c r="F79" s="20"/>
      <c r="G79" s="20"/>
    </row>
    <row r="80" spans="1:7" ht="31.2" x14ac:dyDescent="0.25">
      <c r="A80" s="16" t="s">
        <v>74</v>
      </c>
      <c r="B80" s="7">
        <v>530</v>
      </c>
      <c r="C80" s="20">
        <f t="shared" si="4"/>
        <v>0</v>
      </c>
      <c r="D80" s="20"/>
      <c r="E80" s="20"/>
      <c r="F80" s="20"/>
      <c r="G80" s="20"/>
    </row>
    <row r="81" spans="1:7" ht="15.6" x14ac:dyDescent="0.25">
      <c r="A81" s="38" t="s">
        <v>75</v>
      </c>
      <c r="B81" s="29">
        <v>600</v>
      </c>
      <c r="C81" s="18">
        <f t="shared" si="4"/>
        <v>25475.1</v>
      </c>
      <c r="D81" s="18">
        <f>D36+D37+D38+D39+D61+D71</f>
        <v>6414.7</v>
      </c>
      <c r="E81" s="18">
        <f>E36+E37+E38+E39+E61+E71</f>
        <v>6414.7</v>
      </c>
      <c r="F81" s="18">
        <f>F36+F37+F38+F39+F61+F71</f>
        <v>6322.9000000000005</v>
      </c>
      <c r="G81" s="18">
        <f>G36+G37+G38+G39+G61+G71</f>
        <v>6322.7999999999993</v>
      </c>
    </row>
    <row r="82" spans="1:7" ht="15.6" x14ac:dyDescent="0.25">
      <c r="A82" s="38" t="s">
        <v>76</v>
      </c>
      <c r="B82" s="29">
        <v>700</v>
      </c>
      <c r="C82" s="18">
        <f t="shared" si="4"/>
        <v>25475.100000000002</v>
      </c>
      <c r="D82" s="18">
        <f>D59+D63+D76</f>
        <v>6414.7000000000007</v>
      </c>
      <c r="E82" s="18">
        <f>E59+E63+E76</f>
        <v>6414.7000000000007</v>
      </c>
      <c r="F82" s="18">
        <f>F59+F63+F76</f>
        <v>6322.9000000000005</v>
      </c>
      <c r="G82" s="18">
        <f>G59+G63+G76</f>
        <v>6322.8</v>
      </c>
    </row>
    <row r="83" spans="1:7" ht="15.6" x14ac:dyDescent="0.25">
      <c r="A83" s="16" t="s">
        <v>77</v>
      </c>
      <c r="B83" s="17">
        <v>750</v>
      </c>
      <c r="C83" s="20">
        <f t="shared" si="4"/>
        <v>0</v>
      </c>
      <c r="D83" s="20">
        <f>D81-D82</f>
        <v>0</v>
      </c>
      <c r="E83" s="20">
        <f>E81-E82</f>
        <v>0</v>
      </c>
      <c r="F83" s="20">
        <f>F81-F82</f>
        <v>0</v>
      </c>
      <c r="G83" s="20">
        <f>G81-G82</f>
        <v>0</v>
      </c>
    </row>
    <row r="84" spans="1:7" ht="31.2" x14ac:dyDescent="0.25">
      <c r="A84" s="50" t="s">
        <v>78</v>
      </c>
      <c r="B84" s="47"/>
      <c r="C84" s="20"/>
      <c r="D84" s="30" t="s">
        <v>79</v>
      </c>
      <c r="E84" s="30" t="s">
        <v>80</v>
      </c>
      <c r="F84" s="30" t="s">
        <v>81</v>
      </c>
      <c r="G84" s="30" t="s">
        <v>82</v>
      </c>
    </row>
    <row r="85" spans="1:7" ht="51" customHeight="1" x14ac:dyDescent="0.25">
      <c r="A85" s="16" t="s">
        <v>98</v>
      </c>
      <c r="B85" s="17">
        <v>800</v>
      </c>
      <c r="C85" s="20">
        <v>111</v>
      </c>
      <c r="D85" s="23">
        <v>111</v>
      </c>
      <c r="E85" s="23">
        <v>111</v>
      </c>
      <c r="F85" s="23">
        <v>111</v>
      </c>
      <c r="G85" s="23">
        <v>111</v>
      </c>
    </row>
    <row r="86" spans="1:7" ht="60.75" customHeight="1" x14ac:dyDescent="0.25">
      <c r="A86" s="16" t="s">
        <v>83</v>
      </c>
      <c r="B86" s="17">
        <v>810</v>
      </c>
      <c r="C86" s="20"/>
      <c r="D86" s="20"/>
      <c r="E86" s="20"/>
      <c r="F86" s="20"/>
      <c r="G86" s="20"/>
    </row>
    <row r="87" spans="1:7" ht="22.5" customHeight="1" x14ac:dyDescent="0.25">
      <c r="A87" s="16" t="s">
        <v>84</v>
      </c>
      <c r="B87" s="17">
        <v>820</v>
      </c>
      <c r="C87" s="20"/>
      <c r="D87" s="23"/>
      <c r="E87" s="23"/>
      <c r="F87" s="23"/>
      <c r="G87" s="23"/>
    </row>
    <row r="88" spans="1:7" ht="51.75" customHeight="1" x14ac:dyDescent="0.25">
      <c r="A88" s="16" t="s">
        <v>85</v>
      </c>
      <c r="B88" s="17">
        <v>830</v>
      </c>
      <c r="C88" s="20"/>
      <c r="D88" s="23"/>
      <c r="E88" s="23"/>
      <c r="F88" s="23"/>
      <c r="G88" s="23"/>
    </row>
    <row r="89" spans="1:7" ht="18" x14ac:dyDescent="0.25">
      <c r="A89" s="41"/>
      <c r="B89" s="1"/>
      <c r="C89" s="31"/>
      <c r="D89" s="31"/>
      <c r="E89" s="31"/>
      <c r="F89" s="31"/>
      <c r="G89" s="31"/>
    </row>
    <row r="90" spans="1:7" ht="78.75" customHeight="1" x14ac:dyDescent="0.25">
      <c r="A90" s="32" t="s">
        <v>86</v>
      </c>
      <c r="B90" s="33"/>
      <c r="C90" s="34"/>
      <c r="D90" s="35"/>
      <c r="E90" s="66" t="s">
        <v>96</v>
      </c>
      <c r="F90" s="66"/>
      <c r="G90" s="66"/>
    </row>
    <row r="91" spans="1:7" ht="18" x14ac:dyDescent="0.25">
      <c r="A91" s="36" t="s">
        <v>87</v>
      </c>
      <c r="B91" s="2"/>
      <c r="C91" s="36"/>
      <c r="D91" s="36"/>
      <c r="E91" s="46" t="s">
        <v>88</v>
      </c>
      <c r="F91" s="46"/>
      <c r="G91" s="46"/>
    </row>
  </sheetData>
  <mergeCells count="34">
    <mergeCell ref="F14:G14"/>
    <mergeCell ref="D2:G2"/>
    <mergeCell ref="F4:G4"/>
    <mergeCell ref="E5:G5"/>
    <mergeCell ref="E6:G6"/>
    <mergeCell ref="E7:G7"/>
    <mergeCell ref="B26:E26"/>
    <mergeCell ref="B16:C16"/>
    <mergeCell ref="F16:G16"/>
    <mergeCell ref="B17:E17"/>
    <mergeCell ref="B18:E18"/>
    <mergeCell ref="B19:E19"/>
    <mergeCell ref="B20:E20"/>
    <mergeCell ref="B21:E21"/>
    <mergeCell ref="B22:E22"/>
    <mergeCell ref="B23:E23"/>
    <mergeCell ref="B24:E24"/>
    <mergeCell ref="B25:E25"/>
    <mergeCell ref="E90:G90"/>
    <mergeCell ref="E91:G91"/>
    <mergeCell ref="D8:H8"/>
    <mergeCell ref="A34:G34"/>
    <mergeCell ref="A35:G35"/>
    <mergeCell ref="A53:G53"/>
    <mergeCell ref="A60:G60"/>
    <mergeCell ref="A70:G70"/>
    <mergeCell ref="A84:B84"/>
    <mergeCell ref="A28:G28"/>
    <mergeCell ref="A29:G29"/>
    <mergeCell ref="E30:F30"/>
    <mergeCell ref="A31:A32"/>
    <mergeCell ref="B31:B32"/>
    <mergeCell ref="C31:C32"/>
    <mergeCell ref="D31:G3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3</vt:i4>
      </vt:variant>
      <vt:variant>
        <vt:lpstr>Іменовані діапазони</vt:lpstr>
      </vt:variant>
      <vt:variant>
        <vt:i4>1</vt:i4>
      </vt:variant>
    </vt:vector>
  </HeadingPairs>
  <TitlesOfParts>
    <vt:vector size="4" baseType="lpstr">
      <vt:lpstr>I. ПРОЕКТ Фін план (2024)</vt:lpstr>
      <vt:lpstr>Лист2</vt:lpstr>
      <vt:lpstr>Лист1</vt:lpstr>
      <vt:lpstr>'I. ПРОЕКТ Фін план (2024)'!Заголовки_для_друку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inftech410@outlook.com</cp:lastModifiedBy>
  <cp:lastPrinted>2025-08-25T08:09:21Z</cp:lastPrinted>
  <dcterms:created xsi:type="dcterms:W3CDTF">2019-11-29T06:39:23Z</dcterms:created>
  <dcterms:modified xsi:type="dcterms:W3CDTF">2025-08-25T08:10:10Z</dcterms:modified>
</cp:coreProperties>
</file>