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E36" i="1"/>
  <c r="F36" i="1"/>
  <c r="G43" i="1" l="1"/>
  <c r="G36" i="1"/>
  <c r="E46" i="1" l="1"/>
  <c r="E37" i="1"/>
  <c r="G52" i="1" l="1"/>
  <c r="G50" i="1"/>
  <c r="G49" i="1"/>
  <c r="G48" i="1"/>
  <c r="G46" i="1"/>
  <c r="G44" i="1"/>
  <c r="G42" i="1"/>
  <c r="F52" i="1"/>
  <c r="F50" i="1"/>
  <c r="F49" i="1"/>
  <c r="F48" i="1"/>
  <c r="F46" i="1"/>
  <c r="F44" i="1"/>
  <c r="F42" i="1"/>
  <c r="E63" i="1"/>
  <c r="F63" i="1"/>
  <c r="E52" i="1"/>
  <c r="E50" i="1"/>
  <c r="E49" i="1"/>
  <c r="E48" i="1"/>
  <c r="E44" i="1"/>
  <c r="E42" i="1"/>
  <c r="D50" i="1"/>
  <c r="D49" i="1"/>
  <c r="D52" i="1"/>
  <c r="D48" i="1"/>
  <c r="D44" i="1"/>
  <c r="D42" i="1"/>
  <c r="D43" i="1"/>
  <c r="G37" i="1"/>
  <c r="F37" i="1"/>
  <c r="D36" i="1"/>
  <c r="D37" i="1" l="1"/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71" i="3" l="1"/>
  <c r="D59" i="3"/>
  <c r="C76" i="3"/>
  <c r="E59" i="3"/>
  <c r="C56" i="3"/>
  <c r="C57" i="3"/>
  <c r="C58" i="3"/>
  <c r="C61" i="3"/>
  <c r="E82" i="3"/>
  <c r="D81" i="3"/>
  <c r="C81" i="3" s="1"/>
  <c r="C40" i="3"/>
  <c r="C54" i="3"/>
  <c r="C63" i="3"/>
  <c r="C55" i="3"/>
  <c r="C59" i="3"/>
  <c r="D82" i="3"/>
  <c r="E83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<sst xmlns="http://schemas.openxmlformats.org/spreadsheetml/2006/main" count="223" uniqueCount="106">
  <si>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</si>
  <si>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</si>
  <si>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</si>
  <si>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</si>
  <si>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</si>
  <si>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</si>
  <si>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</si>
  <si>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</si>
  <si>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</si>
  <si>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</si>
  <si>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</si>
  <si>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</si>
  <si>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</si>
  <si>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</si>
  <si>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</si>
  <si>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</si>
  <si>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</si>
  <si>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</si>
  <si>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</si>
  <si>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</si>
  <si>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</si>
  <si>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</si>
  <si>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</si>
  <si>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</si>
  <si>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</si>
  <si>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</si>
  <si>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</si>
  <si>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</si>
  <si>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</si>
  <si>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</si>
  <si>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</si>
  <si>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</si>
  <si>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</si>
  <si>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</si>
  <si>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</si>
  <si>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</si>
  <si>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</si>
  <si>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</si>
  <si>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</si>
  <si>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</si>
  <si>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</si>
  <si>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</si>
  <si>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</si>
  <si>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</si>
  <si>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</si>
  <si>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</si>
  <si>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</si>
  <si>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</si>
  <si>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</si>
  <si>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</si>
  <si>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</si>
  <si>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</si>
  <si>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</si>
  <si>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</si>
  <si>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</si>
  <si>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</si>
  <si>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</si>
  <si>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</si>
  <si>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</si>
  <si>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</si>
  <si>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</si>
  <si>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</si>
  <si>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</si>
  <si>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</si>
  <si>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</si>
  <si>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</si>
  <si>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</si>
  <si>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</si>
  <si>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</si>
  <si>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</si>
  <si>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</si>
  <si>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</si>
  <si>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</si>
  <si>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</si>
  <si>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</si>
  <si>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</si>
  <si>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</si>
  <si>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</si>
  <si>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</si>
  <si>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</si>
  <si>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</si>
  <si>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</si>
  <si>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</si>
  <si>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</si>
  <si>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</si>
  <si>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</si>
  <si>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</si>
  <si>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</si>
  <si>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</si>
  <si>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</si>
  <si>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</si>
  <si>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</si>
  <si>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</si>
  <si>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</si>
  <si>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</si>
  <si>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</si>
  <si>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</si>
  <si>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</si>
  <si>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</si>
  <si>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</si>
  <si>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</si>
  <si>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</si>
  <si>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Ананьївської міської ради</t>
  </si>
  <si>
    <t>ФІНАНСОВИЙ ПЛАН КОМУНАЛЬНОГО НЕКОМЕРЦІЙНОГО ПІДПРИЄМСТВА «АНАНЬЇВСЬКА БАГАТОПРОФІЛЬНА МІСЬКА  ЛІКАРНЯ  АНАНЬЇВСЬКОЇ  МІСЬКОЇ  РАДИ» зі змінами станом на 28 липня  2025 року</t>
  </si>
  <si>
    <t xml:space="preserve">від 22 серпня 2025 року № 1641-VІІІ </t>
  </si>
  <si>
    <t>ЗАТВЕРДЖЕНО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</si>
</sst>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="115" zoomScaleNormal="75" zoomScaleSheetLayoutView="115" workbookViewId="0">
      <selection activeCell="J8" sqref="J8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63"/>
      <c r="E2" s="63"/>
      <c r="F2" s="63"/>
      <c r="G2" s="63"/>
    </row>
    <row r="3" spans="2:7" ht="12.75" customHeight="1" x14ac:dyDescent="0.25"/>
    <row r="4" spans="2:7" x14ac:dyDescent="0.25">
      <c r="E4" s="15" t="s">
        <v>105</v>
      </c>
    </row>
    <row r="5" spans="2:7" ht="18" customHeight="1" x14ac:dyDescent="0.25">
      <c r="E5" s="64" t="s">
        <v>102</v>
      </c>
      <c r="F5" s="64"/>
      <c r="G5" s="64"/>
    </row>
    <row r="6" spans="2:7" ht="16.5" customHeight="1" x14ac:dyDescent="0.25">
      <c r="E6" s="64" t="s">
        <v>104</v>
      </c>
      <c r="F6" s="64"/>
      <c r="G6" s="64"/>
    </row>
    <row r="7" spans="2:7" x14ac:dyDescent="0.25">
      <c r="E7" s="65"/>
      <c r="F7" s="65"/>
      <c r="G7" s="65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61" t="s">
        <v>7</v>
      </c>
      <c r="G14" s="62"/>
    </row>
    <row r="16" spans="2:7" x14ac:dyDescent="0.25">
      <c r="B16" s="57"/>
      <c r="C16" s="57"/>
      <c r="F16" s="53" t="s">
        <v>8</v>
      </c>
      <c r="G16" s="53"/>
    </row>
    <row r="17" spans="1:7" ht="63.75" customHeight="1" x14ac:dyDescent="0.25">
      <c r="A17" s="5" t="s">
        <v>9</v>
      </c>
      <c r="B17" s="47" t="s">
        <v>93</v>
      </c>
      <c r="C17" s="47"/>
      <c r="D17" s="47"/>
      <c r="E17" s="58"/>
      <c r="F17" s="6" t="s">
        <v>10</v>
      </c>
      <c r="G17" s="7">
        <v>1998615</v>
      </c>
    </row>
    <row r="18" spans="1:7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51.7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29.2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8" spans="1:7" ht="57.75" customHeight="1" x14ac:dyDescent="0.25">
      <c r="A28" s="51" t="s">
        <v>103</v>
      </c>
      <c r="B28" s="51"/>
      <c r="C28" s="51"/>
      <c r="D28" s="51"/>
      <c r="E28" s="51"/>
      <c r="F28" s="51"/>
      <c r="G28" s="51"/>
    </row>
    <row r="29" spans="1:7" x14ac:dyDescent="0.25">
      <c r="A29" s="51"/>
      <c r="B29" s="51"/>
      <c r="C29" s="51"/>
      <c r="D29" s="51"/>
      <c r="E29" s="51"/>
      <c r="F29" s="51"/>
      <c r="G29" s="51"/>
    </row>
    <row r="30" spans="1:7" ht="22.5" customHeight="1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24.75" customHeight="1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30.75" customHeight="1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47" t="s">
        <v>40</v>
      </c>
      <c r="B34" s="47"/>
      <c r="C34" s="47"/>
      <c r="D34" s="47"/>
      <c r="E34" s="47"/>
      <c r="F34" s="47"/>
      <c r="G34" s="48"/>
    </row>
    <row r="35" spans="1:10" s="15" customFormat="1" ht="20.100000000000001" customHeight="1" x14ac:dyDescent="0.25">
      <c r="A35" s="49" t="s">
        <v>41</v>
      </c>
      <c r="B35" s="49"/>
      <c r="C35" s="49"/>
      <c r="D35" s="49"/>
      <c r="E35" s="49"/>
      <c r="F35" s="49"/>
      <c r="G35" s="49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38715.9</v>
      </c>
      <c r="D36" s="18">
        <f>7450+1870</f>
        <v>9320</v>
      </c>
      <c r="E36" s="18">
        <f>7500+1870+834.8</f>
        <v>10204.799999999999</v>
      </c>
      <c r="F36" s="18">
        <f>7500+1871.1</f>
        <v>9371.1</v>
      </c>
      <c r="G36" s="18">
        <f>7450+1870+500</f>
        <v>9820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22786.43462</v>
      </c>
      <c r="D37" s="18">
        <f>1374+360+70+7241.30462</f>
        <v>9045.304619999999</v>
      </c>
      <c r="E37" s="18">
        <f>1080+3628.9+32.73</f>
        <v>4741.6299999999992</v>
      </c>
      <c r="F37" s="18">
        <f>891+5807.1</f>
        <v>6698.1</v>
      </c>
      <c r="G37" s="18">
        <f>1250+1051.4</f>
        <v>2301.4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31905.33</v>
      </c>
      <c r="D40" s="18">
        <f>SUM(D42:D46)</f>
        <v>7679.2</v>
      </c>
      <c r="E40" s="18">
        <f>SUM(E42:E46)</f>
        <v>8422.5300000000007</v>
      </c>
      <c r="F40" s="18">
        <f>SUM(F42:F46)</f>
        <v>7567.9000000000005</v>
      </c>
      <c r="G40" s="18">
        <f>SUM(G42:G46)</f>
        <v>8235.7000000000007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1005</v>
      </c>
      <c r="D42" s="20">
        <f>125+100</f>
        <v>225</v>
      </c>
      <c r="E42" s="20">
        <f>130+100</f>
        <v>230</v>
      </c>
      <c r="F42" s="20">
        <f>200+100</f>
        <v>300</v>
      </c>
      <c r="G42" s="20">
        <f>150+100</f>
        <v>250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21646.9</v>
      </c>
      <c r="D43" s="20">
        <f>4030.5+1000</f>
        <v>5030.5</v>
      </c>
      <c r="E43" s="20">
        <f>4130.5+1000+834.8</f>
        <v>5965.3</v>
      </c>
      <c r="F43" s="20">
        <f>4120+1001.1</f>
        <v>5121.1000000000004</v>
      </c>
      <c r="G43" s="20">
        <f>4030+1000+500</f>
        <v>5530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5141</v>
      </c>
      <c r="D44" s="20">
        <f>1120.5+200</f>
        <v>1320.5</v>
      </c>
      <c r="E44" s="20">
        <f>1194.5+100</f>
        <v>1294.5</v>
      </c>
      <c r="F44" s="20">
        <f>1205+100</f>
        <v>1305</v>
      </c>
      <c r="G44" s="20">
        <f>1121+100</f>
        <v>1221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4112.43</v>
      </c>
      <c r="D46" s="20">
        <v>1103.2</v>
      </c>
      <c r="E46" s="20">
        <f>800+100+32.73</f>
        <v>932.73</v>
      </c>
      <c r="F46" s="20">
        <f>741.8+100</f>
        <v>841.8</v>
      </c>
      <c r="G46" s="20">
        <f>1134.7+100</f>
        <v>1234.7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12338.3</v>
      </c>
      <c r="D47" s="18">
        <f>SUM(D48:D52)</f>
        <v>3239.8</v>
      </c>
      <c r="E47" s="18">
        <f>SUM(E48:E52)</f>
        <v>3120</v>
      </c>
      <c r="F47" s="18">
        <f>SUM(F48:F52)</f>
        <v>2919.2</v>
      </c>
      <c r="G47" s="18">
        <f>SUM(G48:G52)</f>
        <v>3059.3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665</v>
      </c>
      <c r="D48" s="20">
        <f>100+70</f>
        <v>170</v>
      </c>
      <c r="E48" s="20">
        <f>95+100</f>
        <v>195</v>
      </c>
      <c r="F48" s="20">
        <f>25+100</f>
        <v>125</v>
      </c>
      <c r="G48" s="20">
        <f>75+100</f>
        <v>175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7808</v>
      </c>
      <c r="D49" s="20">
        <f>1706+300</f>
        <v>2006</v>
      </c>
      <c r="E49" s="20">
        <f>1606+300</f>
        <v>1906</v>
      </c>
      <c r="F49" s="20">
        <f>1596+300</f>
        <v>1896</v>
      </c>
      <c r="G49" s="20">
        <f>1700+300</f>
        <v>2000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2740</v>
      </c>
      <c r="D50" s="20">
        <f>593+100</f>
        <v>693</v>
      </c>
      <c r="E50" s="20">
        <f>569+100</f>
        <v>669</v>
      </c>
      <c r="F50" s="20">
        <f>579+100</f>
        <v>679</v>
      </c>
      <c r="G50" s="20">
        <f>599+100</f>
        <v>699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1125.3</v>
      </c>
      <c r="D52" s="20">
        <f>270.8+100</f>
        <v>370.8</v>
      </c>
      <c r="E52" s="20">
        <f>280+70</f>
        <v>350</v>
      </c>
      <c r="F52" s="20">
        <f>149.2+70</f>
        <v>219.2</v>
      </c>
      <c r="G52" s="20">
        <f>115.3+70</f>
        <v>185.3</v>
      </c>
      <c r="H52" s="44"/>
    </row>
    <row r="53" spans="1:9" ht="20.100000000000001" customHeight="1" x14ac:dyDescent="0.25">
      <c r="A53" s="50" t="s">
        <v>54</v>
      </c>
      <c r="B53" s="47"/>
      <c r="C53" s="47"/>
      <c r="D53" s="47"/>
      <c r="E53" s="47"/>
      <c r="F53" s="47"/>
      <c r="G53" s="48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1670</v>
      </c>
      <c r="D54" s="20">
        <f>D42+D48</f>
        <v>395</v>
      </c>
      <c r="E54" s="20">
        <f t="shared" ref="E54:G54" si="2">E42+E48</f>
        <v>425</v>
      </c>
      <c r="F54" s="20">
        <f t="shared" si="2"/>
        <v>425</v>
      </c>
      <c r="G54" s="20">
        <f t="shared" si="2"/>
        <v>425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29454.9</v>
      </c>
      <c r="D55" s="20">
        <f t="shared" ref="D55:G58" si="3">D43+D49</f>
        <v>7036.5</v>
      </c>
      <c r="E55" s="20">
        <f t="shared" si="3"/>
        <v>7871.3</v>
      </c>
      <c r="F55" s="20">
        <f t="shared" si="3"/>
        <v>7017.1</v>
      </c>
      <c r="G55" s="20">
        <f t="shared" si="3"/>
        <v>7530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7881</v>
      </c>
      <c r="D56" s="20">
        <f t="shared" si="3"/>
        <v>2013.5</v>
      </c>
      <c r="E56" s="20">
        <f t="shared" si="3"/>
        <v>1963.5</v>
      </c>
      <c r="F56" s="20">
        <f t="shared" si="3"/>
        <v>1984</v>
      </c>
      <c r="G56" s="20">
        <f t="shared" si="3"/>
        <v>1920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5237.7299999999996</v>
      </c>
      <c r="D58" s="20">
        <f t="shared" si="3"/>
        <v>1474</v>
      </c>
      <c r="E58" s="20">
        <f t="shared" si="3"/>
        <v>1282.73</v>
      </c>
      <c r="F58" s="20">
        <f t="shared" si="3"/>
        <v>1061</v>
      </c>
      <c r="G58" s="20">
        <f t="shared" si="3"/>
        <v>1420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44243.63</v>
      </c>
      <c r="D59" s="20">
        <f>SUM(D54:D58)</f>
        <v>10919</v>
      </c>
      <c r="E59" s="20">
        <f>SUM(E54:E58)</f>
        <v>11542.529999999999</v>
      </c>
      <c r="F59" s="20">
        <f>SUM(F54:F58)</f>
        <v>10487.1</v>
      </c>
      <c r="G59" s="20">
        <f>SUM(G54:G58)</f>
        <v>11295</v>
      </c>
      <c r="H59" s="44"/>
    </row>
    <row r="60" spans="1:9" ht="19.5" customHeight="1" x14ac:dyDescent="0.25">
      <c r="A60" s="50" t="s">
        <v>57</v>
      </c>
      <c r="B60" s="47"/>
      <c r="C60" s="47"/>
      <c r="D60" s="47"/>
      <c r="E60" s="47"/>
      <c r="F60" s="47"/>
      <c r="G60" s="48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18158.704620000004</v>
      </c>
      <c r="D63" s="18">
        <f>SUM(D64:D69)</f>
        <v>7671.3046199999999</v>
      </c>
      <c r="E63" s="18">
        <f t="shared" ref="E63:F63" si="5">SUM(E64:E69)</f>
        <v>3628.9</v>
      </c>
      <c r="F63" s="18">
        <f t="shared" si="5"/>
        <v>5807.1</v>
      </c>
      <c r="G63" s="18">
        <f>SUM(G64:G69)</f>
        <v>1051.4000000000001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0</v>
      </c>
      <c r="D65" s="20"/>
      <c r="E65" s="20"/>
      <c r="F65" s="20"/>
      <c r="G65" s="20"/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18158.704620000004</v>
      </c>
      <c r="D69" s="20">
        <v>7671.3046199999999</v>
      </c>
      <c r="E69" s="20">
        <v>3628.9</v>
      </c>
      <c r="F69" s="20">
        <v>5807.1</v>
      </c>
      <c r="G69" s="20">
        <v>1051.4000000000001</v>
      </c>
      <c r="H69" s="44"/>
    </row>
    <row r="70" spans="1:8" ht="20.100000000000001" customHeight="1" x14ac:dyDescent="0.25">
      <c r="A70" s="50" t="s">
        <v>67</v>
      </c>
      <c r="B70" s="47"/>
      <c r="C70" s="47"/>
      <c r="D70" s="47"/>
      <c r="E70" s="47"/>
      <c r="F70" s="47"/>
      <c r="G70" s="48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6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6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6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6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6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6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6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6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6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6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6"/>
        <v>62402.334620000001</v>
      </c>
      <c r="D81" s="18">
        <f>D36+D37+D38+D39+D61+D71</f>
        <v>18590.304619999999</v>
      </c>
      <c r="E81" s="18">
        <f>E36+E37+E38+E39+E61+E71</f>
        <v>15171.429999999998</v>
      </c>
      <c r="F81" s="18">
        <f>F36+F37+F38+F39+F61+F71</f>
        <v>16294.2</v>
      </c>
      <c r="G81" s="18">
        <f>G36+G37+G38+G39+G61+G71</f>
        <v>12346.4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6"/>
        <v>62402.334620000001</v>
      </c>
      <c r="D82" s="18">
        <f>D59+D63+D76</f>
        <v>18590.304619999999</v>
      </c>
      <c r="E82" s="18">
        <f>E59+E63+E76</f>
        <v>15171.429999999998</v>
      </c>
      <c r="F82" s="18">
        <f>F59+F63+F76</f>
        <v>16294.2</v>
      </c>
      <c r="G82" s="18">
        <f>G59+G63+G76</f>
        <v>12346.4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6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151.25</v>
      </c>
      <c r="D85" s="43">
        <v>165.5</v>
      </c>
      <c r="E85" s="43">
        <v>165.5</v>
      </c>
      <c r="F85" s="43">
        <v>165.5</v>
      </c>
      <c r="G85" s="43">
        <v>165.5</v>
      </c>
      <c r="H85" s="44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45" t="s">
        <v>96</v>
      </c>
      <c r="F90" s="45"/>
      <c r="G90" s="45"/>
    </row>
    <row r="91" spans="1:8" ht="20.100000000000001" customHeight="1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63"/>
      <c r="E2" s="63"/>
      <c r="F2" s="63"/>
      <c r="G2" s="63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46" t="s">
        <v>0</v>
      </c>
      <c r="G4" s="46"/>
    </row>
    <row r="5" spans="1:8" ht="18" x14ac:dyDescent="0.25">
      <c r="A5" s="2"/>
      <c r="B5" s="1"/>
      <c r="C5" s="2"/>
      <c r="D5" s="2"/>
      <c r="E5" s="64" t="s">
        <v>89</v>
      </c>
      <c r="F5" s="64"/>
      <c r="G5" s="64"/>
    </row>
    <row r="6" spans="1:8" ht="18" x14ac:dyDescent="0.25">
      <c r="A6" s="2"/>
      <c r="B6" s="1"/>
      <c r="C6" s="2"/>
      <c r="D6" s="2"/>
      <c r="E6" s="64" t="s">
        <v>90</v>
      </c>
      <c r="F6" s="64"/>
      <c r="G6" s="64"/>
    </row>
    <row r="7" spans="1:8" ht="18" x14ac:dyDescent="0.25">
      <c r="A7" s="2"/>
      <c r="B7" s="1"/>
      <c r="C7" s="2"/>
      <c r="D7" s="2"/>
      <c r="E7" s="65"/>
      <c r="F7" s="65"/>
      <c r="G7" s="65"/>
    </row>
    <row r="8" spans="1:8" ht="48.75" customHeight="1" x14ac:dyDescent="0.25">
      <c r="A8" s="2"/>
      <c r="B8" s="1"/>
      <c r="C8" s="2"/>
      <c r="D8" s="46" t="s">
        <v>1</v>
      </c>
      <c r="E8" s="46"/>
      <c r="F8" s="46"/>
      <c r="G8" s="46"/>
      <c r="H8" s="46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61" t="s">
        <v>7</v>
      </c>
      <c r="G14" s="62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7"/>
      <c r="C16" s="57"/>
      <c r="D16" s="2"/>
      <c r="E16" s="2"/>
      <c r="F16" s="53" t="s">
        <v>8</v>
      </c>
      <c r="G16" s="53"/>
    </row>
    <row r="17" spans="1:7" ht="33.75" customHeight="1" x14ac:dyDescent="0.25">
      <c r="A17" s="5" t="s">
        <v>9</v>
      </c>
      <c r="B17" s="55" t="s">
        <v>93</v>
      </c>
      <c r="C17" s="55"/>
      <c r="D17" s="55"/>
      <c r="E17" s="56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ht="26.25" customHeight="1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64.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39.7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ht="15.6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ht="15.6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7" t="s">
        <v>97</v>
      </c>
      <c r="B28" s="67"/>
      <c r="C28" s="67"/>
      <c r="D28" s="67"/>
      <c r="E28" s="67"/>
      <c r="F28" s="67"/>
      <c r="G28" s="67"/>
    </row>
    <row r="29" spans="1:7" ht="17.399999999999999" x14ac:dyDescent="0.25">
      <c r="A29" s="51"/>
      <c r="B29" s="51"/>
      <c r="C29" s="51"/>
      <c r="D29" s="51"/>
      <c r="E29" s="51"/>
      <c r="F29" s="51"/>
      <c r="G29" s="51"/>
    </row>
    <row r="30" spans="1:7" ht="34.799999999999997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18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18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47" t="s">
        <v>40</v>
      </c>
      <c r="B34" s="47"/>
      <c r="C34" s="47"/>
      <c r="D34" s="47"/>
      <c r="E34" s="47"/>
      <c r="F34" s="47"/>
      <c r="G34" s="48"/>
    </row>
    <row r="35" spans="1:7" ht="15.6" x14ac:dyDescent="0.25">
      <c r="A35" s="49" t="s">
        <v>41</v>
      </c>
      <c r="B35" s="49"/>
      <c r="C35" s="49"/>
      <c r="D35" s="49"/>
      <c r="E35" s="49"/>
      <c r="F35" s="49"/>
      <c r="G35" s="49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50" t="s">
        <v>54</v>
      </c>
      <c r="B53" s="47"/>
      <c r="C53" s="47"/>
      <c r="D53" s="47"/>
      <c r="E53" s="47"/>
      <c r="F53" s="47"/>
      <c r="G53" s="48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50" t="s">
        <v>57</v>
      </c>
      <c r="B60" s="47"/>
      <c r="C60" s="47"/>
      <c r="D60" s="47"/>
      <c r="E60" s="47"/>
      <c r="F60" s="47"/>
      <c r="G60" s="48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50" t="s">
        <v>67</v>
      </c>
      <c r="B70" s="47"/>
      <c r="C70" s="47"/>
      <c r="D70" s="47"/>
      <c r="E70" s="47"/>
      <c r="F70" s="47"/>
      <c r="G70" s="48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6" t="s">
        <v>96</v>
      </c>
      <c r="F90" s="66"/>
      <c r="G90" s="66"/>
    </row>
    <row r="91" spans="1:7" ht="18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inftech410@outlook.com</cp:lastModifiedBy>
  <cp:lastPrinted>2025-08-25T08:09:21Z</cp:lastPrinted>
  <dcterms:created xsi:type="dcterms:W3CDTF">2019-11-29T06:39:23Z</dcterms:created>
  <dcterms:modified xsi:type="dcterms:W3CDTF">2025-08-25T08:10:10Z</dcterms:modified>
</cp:coreProperties>
</file>