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616"/>
  </bookViews>
  <sheets>
    <sheet name="I. ПРОЕКТ Фін план (2024)" sheetId="1" r:id="rId1"/>
    <sheet name="Лист2" sheetId="3" r:id="rId2"/>
    <sheet name="Лист1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ПРОЕКТ Фін план (2024)'!$31:$33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37" i="1"/>
  <c r="G52" i="1" l="1"/>
  <c r="G50" i="1"/>
  <c r="G49" i="1"/>
  <c r="G48" i="1"/>
  <c r="G46" i="1"/>
  <c r="G44" i="1"/>
  <c r="G43" i="1"/>
  <c r="G42" i="1"/>
  <c r="F52" i="1"/>
  <c r="F50" i="1"/>
  <c r="F49" i="1"/>
  <c r="F48" i="1"/>
  <c r="F43" i="1"/>
  <c r="F46" i="1"/>
  <c r="F44" i="1"/>
  <c r="F42" i="1"/>
  <c r="E63" i="1"/>
  <c r="F63" i="1"/>
  <c r="E52" i="1"/>
  <c r="E50" i="1"/>
  <c r="E49" i="1"/>
  <c r="E48" i="1"/>
  <c r="E44" i="1"/>
  <c r="E43" i="1"/>
  <c r="E42" i="1"/>
  <c r="D50" i="1"/>
  <c r="D49" i="1"/>
  <c r="D52" i="1"/>
  <c r="D48" i="1"/>
  <c r="D44" i="1"/>
  <c r="D42" i="1"/>
  <c r="D43" i="1"/>
  <c r="G37" i="1"/>
  <c r="F37" i="1"/>
  <c r="F36" i="1"/>
  <c r="G36" i="1"/>
  <c r="E36" i="1"/>
  <c r="D36" i="1"/>
  <c r="D37" i="1" l="1"/>
  <c r="D63" i="1" l="1"/>
  <c r="C36" i="1" l="1"/>
  <c r="C69" i="1"/>
  <c r="G55" i="1" l="1"/>
  <c r="G56" i="1"/>
  <c r="G57" i="1"/>
  <c r="G58" i="1"/>
  <c r="F55" i="1"/>
  <c r="F56" i="1"/>
  <c r="F57" i="1"/>
  <c r="F58" i="1"/>
  <c r="E55" i="1"/>
  <c r="E56" i="1"/>
  <c r="E57" i="1"/>
  <c r="E58" i="1"/>
  <c r="D55" i="1"/>
  <c r="D56" i="1"/>
  <c r="D57" i="1"/>
  <c r="D58" i="1"/>
  <c r="E54" i="1"/>
  <c r="F54" i="1"/>
  <c r="G54" i="1"/>
  <c r="D54" i="1"/>
  <c r="C80" i="3" l="1"/>
  <c r="C79" i="3"/>
  <c r="C78" i="3"/>
  <c r="C77" i="3"/>
  <c r="G76" i="3"/>
  <c r="F76" i="3"/>
  <c r="E76" i="3"/>
  <c r="D76" i="3"/>
  <c r="C76" i="3" s="1"/>
  <c r="C75" i="3"/>
  <c r="C74" i="3"/>
  <c r="C73" i="3"/>
  <c r="C72" i="3"/>
  <c r="G71" i="3"/>
  <c r="F71" i="3"/>
  <c r="E71" i="3"/>
  <c r="D71" i="3"/>
  <c r="C71" i="3" s="1"/>
  <c r="C69" i="3"/>
  <c r="C68" i="3"/>
  <c r="C67" i="3"/>
  <c r="C66" i="3"/>
  <c r="C65" i="3"/>
  <c r="G63" i="3"/>
  <c r="F63" i="3"/>
  <c r="E63" i="3"/>
  <c r="D63" i="3"/>
  <c r="C62" i="3"/>
  <c r="G61" i="3"/>
  <c r="G81" i="3" s="1"/>
  <c r="F61" i="3"/>
  <c r="F81" i="3" s="1"/>
  <c r="E61" i="3"/>
  <c r="E81" i="3" s="1"/>
  <c r="D61" i="3"/>
  <c r="G58" i="3"/>
  <c r="F58" i="3"/>
  <c r="E58" i="3"/>
  <c r="D58" i="3"/>
  <c r="G57" i="3"/>
  <c r="F57" i="3"/>
  <c r="E57" i="3"/>
  <c r="D57" i="3"/>
  <c r="G56" i="3"/>
  <c r="F56" i="3"/>
  <c r="E56" i="3"/>
  <c r="D56" i="3"/>
  <c r="G55" i="3"/>
  <c r="F55" i="3"/>
  <c r="E55" i="3"/>
  <c r="D55" i="3"/>
  <c r="G54" i="3"/>
  <c r="G59" i="3" s="1"/>
  <c r="G82" i="3" s="1"/>
  <c r="F54" i="3"/>
  <c r="F59" i="3" s="1"/>
  <c r="F82" i="3" s="1"/>
  <c r="E54" i="3"/>
  <c r="E59" i="3" s="1"/>
  <c r="D54" i="3"/>
  <c r="D59" i="3" s="1"/>
  <c r="C52" i="3"/>
  <c r="C51" i="3"/>
  <c r="C50" i="3"/>
  <c r="C49" i="3"/>
  <c r="C48" i="3"/>
  <c r="G47" i="3"/>
  <c r="F47" i="3"/>
  <c r="E47" i="3"/>
  <c r="D47" i="3"/>
  <c r="C47" i="3" s="1"/>
  <c r="C46" i="3"/>
  <c r="C45" i="3"/>
  <c r="C44" i="3"/>
  <c r="C43" i="3"/>
  <c r="C42" i="3"/>
  <c r="G40" i="3"/>
  <c r="F40" i="3"/>
  <c r="E40" i="3"/>
  <c r="D40" i="3"/>
  <c r="C39" i="3"/>
  <c r="C38" i="3"/>
  <c r="C37" i="3"/>
  <c r="C36" i="3"/>
  <c r="C56" i="3" l="1"/>
  <c r="C57" i="3"/>
  <c r="C58" i="3"/>
  <c r="C61" i="3"/>
  <c r="E82" i="3"/>
  <c r="D81" i="3"/>
  <c r="C40" i="3"/>
  <c r="C54" i="3"/>
  <c r="C63" i="3"/>
  <c r="C55" i="3"/>
  <c r="C59" i="3"/>
  <c r="D82" i="3"/>
  <c r="E83" i="3"/>
  <c r="G83" i="3"/>
  <c r="C81" i="3"/>
  <c r="F83" i="3"/>
  <c r="C80" i="1"/>
  <c r="C79" i="1"/>
  <c r="C78" i="1"/>
  <c r="C77" i="1"/>
  <c r="G76" i="1"/>
  <c r="F76" i="1"/>
  <c r="E76" i="1"/>
  <c r="D76" i="1"/>
  <c r="C75" i="1"/>
  <c r="C74" i="1"/>
  <c r="C73" i="1"/>
  <c r="C72" i="1"/>
  <c r="G71" i="1"/>
  <c r="F71" i="1"/>
  <c r="E71" i="1"/>
  <c r="D71" i="1"/>
  <c r="C68" i="1"/>
  <c r="C67" i="1"/>
  <c r="C66" i="1"/>
  <c r="C65" i="1"/>
  <c r="G63" i="1"/>
  <c r="C63" i="1"/>
  <c r="C62" i="1"/>
  <c r="G61" i="1"/>
  <c r="F61" i="1"/>
  <c r="E61" i="1"/>
  <c r="D61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82" i="3" l="1"/>
  <c r="C76" i="1"/>
  <c r="D83" i="3"/>
  <c r="C83" i="3"/>
  <c r="F81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G59" i="1"/>
  <c r="G82" i="1" s="1"/>
  <c r="G40" i="1"/>
  <c r="C40" i="1" s="1"/>
  <c r="C54" i="1"/>
  <c r="E82" i="1" l="1"/>
  <c r="E83" i="1" s="1"/>
  <c r="F83" i="1"/>
  <c r="G83" i="1"/>
  <c r="C81" i="1"/>
  <c r="D83" i="1"/>
  <c r="C59" i="1"/>
  <c r="C82" i="1" l="1"/>
  <c r="C83" i="1"/>
</calcChain>
</file>

<file path=xl/sharedStrings.xml><?xml version="1.0" encoding="utf-8"?>
<sst xmlns="http://schemas.openxmlformats.org/spreadsheetml/2006/main" count="223" uniqueCount="106">
  <si>
    <t>"ЗАТВЕРДЖЕНО"</t>
  </si>
  <si>
    <t>"____" ___________ 20___ р.</t>
  </si>
  <si>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</si>
  <si>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</si>
  <si>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</si>
  <si>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</si>
  <si>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</si>
  <si>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</si>
  <si>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</si>
  <si>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</si>
  <si>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</si>
  <si>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</si>
  <si>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</si>
  <si>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</si>
  <si>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</si>
  <si>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</si>
  <si>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</si>
  <si>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</si>
  <si>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</si>
  <si>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</si>
  <si>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</si>
  <si>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</si>
  <si>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>Регулювання у сферах охорони здоров'я, освіти, культури та інших соціальних сферах, крім обов'язкового соціального страхування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</si>
  <si>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</si>
  <si>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</si>
  <si>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</si>
  <si>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</si>
  <si>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</si>
  <si>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</si>
  <si>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</si>
  <si>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</si>
  <si>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</si>
  <si>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</si>
  <si>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</si>
  <si>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</si>
  <si>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</si>
  <si>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</si>
  <si>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</si>
  <si>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</si>
  <si>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</si>
  <si>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</si>
  <si>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</si>
  <si>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</si>
  <si>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</si>
  <si>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</si>
  <si>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</si>
  <si>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</si>
  <si>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</si>
  <si>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</si>
  <si>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</si>
  <si>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</si>
  <si>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</si>
  <si>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</si>
  <si>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</si>
  <si>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</si>
  <si>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</si>
  <si>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</si>
  <si>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</si>
  <si>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</si>
  <si>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</si>
  <si>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</si>
  <si>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</si>
  <si>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</si>
  <si>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</si>
  <si>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</si>
  <si>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</si>
  <si>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</si>
  <si>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</si>
  <si>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</si>
  <si>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</si>
  <si>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</si>
  <si>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</si>
  <si>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</si>
  <si>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</si>
  <si>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</si>
  <si>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</si>
  <si>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</si>
  <si>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</si>
  <si>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</si>
  <si>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</si>
  <si>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</si>
  <si>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</si>
  <si>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</si>
  <si>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</si>
  <si>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</si>
  <si>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</si>
  <si>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r>
      <t xml:space="preserve">Керівник </t>
    </r>
    <r>
      <rPr>
        <sz val="14"/>
        <rFont val="Times New Roman"/>
        <family val="1"/>
        <charset val="204"/>
      </rPr>
      <t>___</t>
    </r>
    <r>
      <rPr>
        <sz val="14"/>
        <rFont val="Times New Roman"/>
        <family val="1"/>
        <charset val="204"/>
      </rPr>
      <t>__________________</t>
    </r>
  </si>
  <si>
    <t xml:space="preserve">                                (посада)</t>
  </si>
  <si>
    <t xml:space="preserve">         (ініціали, прізвище)    </t>
  </si>
  <si>
    <t>рішенням сесії Ананьївської міської ради</t>
  </si>
  <si>
    <t xml:space="preserve">від                                   20              № </t>
  </si>
  <si>
    <t>Ананьївська міська  рада</t>
  </si>
  <si>
    <t>Подільський район</t>
  </si>
  <si>
    <t>Комунальне некомерційне підприємство "Ананьївська багатопрофільна міська лікарня Ананьївської міської ради"</t>
  </si>
  <si>
    <t>86.10</t>
  </si>
  <si>
    <t>2-16-60</t>
  </si>
  <si>
    <t>Койчев Анатолій Степанович</t>
  </si>
  <si>
    <t>ФІНАНСОВИЙ ПЛАН ПІДПРИЄМСТВА НА  2022  рік</t>
  </si>
  <si>
    <t>Штатна чисельність працівників (фіз.осіб)</t>
  </si>
  <si>
    <t xml:space="preserve">Штатна чисельність працівників </t>
  </si>
  <si>
    <t>Х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</si>
  <si>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</si>
  <si>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рішення Ананьївської міської ради</t>
  </si>
  <si>
    <t>ФІНАНСОВИЙ ПЛАН КОМУНАЛЬНОГО НЕКОМЕРЦІЙНОГО ПІДПРИЄМСТВА «АНАНЬЇВСЬКА БАГАТОПРОФІЛЬНА МІСЬКА  ЛІКАРНЯ  АНАНЬЇВСЬКОЇ  МІСЬКОЇ  РАДИ» зі змінами станом на 15 квітня  2025 року</t>
  </si>
  <si>
    <t>ЗАТВЕРДЖЕНО</t>
  </si>
  <si>
    <t>від 16 травня 2025 року № 1537-VІІІ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</si>
</sst>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_);_(* \(#,##0.0\);_(* &quot;-&quot;_);_(@_)"/>
    <numFmt numFmtId="165" formatCode="_(* #,##0_);_(* \(#,##0\);_(* &quot;-&quot;_);_(@_)"/>
    <numFmt numFmtId="166" formatCode="#,##0.0"/>
    <numFmt numFmtId="167" formatCode="_-* #,##0.0\ _₴_-;\-* #,##0.0\ _₴_-;_-* &quot;-&quot;?\ _₴_-;_-@_-"/>
  </numFmts>
  <fonts count="12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67" fontId="1" fillId="0" borderId="0" xfId="0" applyNumberFormat="1" applyFont="1" applyFill="1" applyAlignment="1">
      <alignment vertical="center"/>
    </xf>
    <xf numFmtId="167" fontId="1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J299"/>
  <sheetViews>
    <sheetView tabSelected="1" view="pageBreakPreview" zoomScaleNormal="75" zoomScaleSheetLayoutView="100" workbookViewId="0">
      <selection activeCell="J8" sqref="J8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13" style="2" bestFit="1" customWidth="1"/>
    <col min="9" max="9" width="9.6640625" style="2" bestFit="1" customWidth="1"/>
    <col min="10" max="10" width="13.6640625" style="2" bestFit="1" customWidth="1"/>
    <col min="11" max="11" width="9.109375" style="2" customWidth="1"/>
    <col min="12" max="16384" width="9.109375" style="2"/>
  </cols>
  <sheetData>
    <row r="2" spans="2:7" ht="30" customHeight="1" x14ac:dyDescent="0.25">
      <c r="D2" s="63"/>
      <c r="E2" s="63"/>
      <c r="F2" s="63"/>
      <c r="G2" s="63"/>
    </row>
    <row r="3" spans="2:7" ht="12.75" customHeight="1" x14ac:dyDescent="0.25"/>
    <row r="4" spans="2:7" x14ac:dyDescent="0.25">
      <c r="E4" s="15" t="s">
        <v>104</v>
      </c>
      <c r="F4" s="15"/>
    </row>
    <row r="5" spans="2:7" ht="18" customHeight="1" x14ac:dyDescent="0.25">
      <c r="E5" s="64" t="s">
        <v>102</v>
      </c>
      <c r="F5" s="64"/>
      <c r="G5" s="64"/>
    </row>
    <row r="6" spans="2:7" ht="16.5" customHeight="1" x14ac:dyDescent="0.25">
      <c r="E6" s="64" t="s">
        <v>105</v>
      </c>
      <c r="F6" s="64"/>
      <c r="G6" s="64"/>
    </row>
    <row r="7" spans="2:7" x14ac:dyDescent="0.25">
      <c r="E7" s="65"/>
      <c r="F7" s="65"/>
      <c r="G7" s="65"/>
    </row>
    <row r="10" spans="2:7" x14ac:dyDescent="0.25">
      <c r="F10" s="3" t="s">
        <v>2</v>
      </c>
      <c r="G10" s="4"/>
    </row>
    <row r="11" spans="2:7" x14ac:dyDescent="0.25">
      <c r="F11" s="3" t="s">
        <v>4</v>
      </c>
      <c r="G11" s="4"/>
    </row>
    <row r="12" spans="2:7" x14ac:dyDescent="0.25">
      <c r="F12" s="3" t="s">
        <v>5</v>
      </c>
      <c r="G12" s="4"/>
    </row>
    <row r="13" spans="2:7" x14ac:dyDescent="0.25">
      <c r="F13" s="3" t="s">
        <v>6</v>
      </c>
      <c r="G13" s="4" t="s">
        <v>100</v>
      </c>
    </row>
    <row r="14" spans="2:7" x14ac:dyDescent="0.25">
      <c r="F14" s="61" t="s">
        <v>7</v>
      </c>
      <c r="G14" s="62"/>
    </row>
    <row r="16" spans="2:7" x14ac:dyDescent="0.25">
      <c r="B16" s="68"/>
      <c r="C16" s="68"/>
      <c r="F16" s="69" t="s">
        <v>8</v>
      </c>
      <c r="G16" s="69"/>
    </row>
    <row r="17" spans="1:7" ht="63.75" customHeight="1" x14ac:dyDescent="0.25">
      <c r="A17" s="5" t="s">
        <v>9</v>
      </c>
      <c r="B17" s="70" t="s">
        <v>93</v>
      </c>
      <c r="C17" s="70"/>
      <c r="D17" s="70"/>
      <c r="E17" s="71"/>
      <c r="F17" s="6" t="s">
        <v>10</v>
      </c>
      <c r="G17" s="7">
        <v>1998615</v>
      </c>
    </row>
    <row r="18" spans="1:7" x14ac:dyDescent="0.25">
      <c r="A18" s="5" t="s">
        <v>11</v>
      </c>
      <c r="B18" s="66" t="s">
        <v>12</v>
      </c>
      <c r="C18" s="66"/>
      <c r="D18" s="66"/>
      <c r="E18" s="67"/>
      <c r="F18" s="8" t="s">
        <v>13</v>
      </c>
      <c r="G18" s="7">
        <v>430</v>
      </c>
    </row>
    <row r="19" spans="1:7" x14ac:dyDescent="0.25">
      <c r="A19" s="5" t="s">
        <v>14</v>
      </c>
      <c r="B19" s="66" t="s">
        <v>92</v>
      </c>
      <c r="C19" s="66"/>
      <c r="D19" s="66"/>
      <c r="E19" s="67"/>
      <c r="F19" s="8" t="s">
        <v>15</v>
      </c>
      <c r="G19" s="9">
        <v>5120210100</v>
      </c>
    </row>
    <row r="20" spans="1:7" x14ac:dyDescent="0.25">
      <c r="A20" s="5" t="s">
        <v>16</v>
      </c>
      <c r="B20" s="66" t="s">
        <v>91</v>
      </c>
      <c r="C20" s="66"/>
      <c r="D20" s="66"/>
      <c r="E20" s="67"/>
      <c r="F20" s="8" t="s">
        <v>17</v>
      </c>
      <c r="G20" s="7"/>
    </row>
    <row r="21" spans="1:7" x14ac:dyDescent="0.25">
      <c r="A21" s="5" t="s">
        <v>18</v>
      </c>
      <c r="B21" s="66" t="s">
        <v>19</v>
      </c>
      <c r="C21" s="66"/>
      <c r="D21" s="66"/>
      <c r="E21" s="67"/>
      <c r="F21" s="8" t="s">
        <v>20</v>
      </c>
      <c r="G21" s="7"/>
    </row>
    <row r="22" spans="1:7" ht="51.75" customHeight="1" x14ac:dyDescent="0.25">
      <c r="A22" s="5" t="s">
        <v>21</v>
      </c>
      <c r="B22" s="66" t="s">
        <v>22</v>
      </c>
      <c r="C22" s="66"/>
      <c r="D22" s="66"/>
      <c r="E22" s="67"/>
      <c r="F22" s="8" t="s">
        <v>23</v>
      </c>
      <c r="G22" s="7" t="s">
        <v>94</v>
      </c>
    </row>
    <row r="23" spans="1:7" x14ac:dyDescent="0.25">
      <c r="A23" s="5" t="s">
        <v>24</v>
      </c>
      <c r="B23" s="66" t="s">
        <v>25</v>
      </c>
      <c r="C23" s="66"/>
      <c r="D23" s="66"/>
      <c r="E23" s="67"/>
      <c r="F23" s="10"/>
      <c r="G23" s="11"/>
    </row>
    <row r="24" spans="1:7" ht="29.25" customHeight="1" x14ac:dyDescent="0.25">
      <c r="A24" s="5" t="s">
        <v>26</v>
      </c>
      <c r="B24" s="66" t="s">
        <v>27</v>
      </c>
      <c r="C24" s="66"/>
      <c r="D24" s="66"/>
      <c r="E24" s="67"/>
      <c r="F24" s="12"/>
      <c r="G24" s="12"/>
    </row>
    <row r="25" spans="1:7" x14ac:dyDescent="0.25">
      <c r="A25" s="5" t="s">
        <v>28</v>
      </c>
      <c r="B25" s="72" t="s">
        <v>95</v>
      </c>
      <c r="C25" s="72"/>
      <c r="D25" s="72"/>
      <c r="E25" s="73"/>
      <c r="F25" s="11"/>
      <c r="G25" s="11"/>
    </row>
    <row r="26" spans="1:7" x14ac:dyDescent="0.25">
      <c r="A26" s="5" t="s">
        <v>29</v>
      </c>
      <c r="B26" s="66" t="s">
        <v>96</v>
      </c>
      <c r="C26" s="66"/>
      <c r="D26" s="66"/>
      <c r="E26" s="67"/>
      <c r="F26" s="12"/>
      <c r="G26" s="12"/>
    </row>
    <row r="27" spans="1:7" x14ac:dyDescent="0.25">
      <c r="B27" s="56"/>
    </row>
    <row r="28" spans="1:7" ht="57.75" customHeight="1" x14ac:dyDescent="0.25">
      <c r="A28" s="74" t="s">
        <v>103</v>
      </c>
      <c r="B28" s="74"/>
      <c r="C28" s="74"/>
      <c r="D28" s="74"/>
      <c r="E28" s="74"/>
      <c r="F28" s="74"/>
      <c r="G28" s="74"/>
    </row>
    <row r="29" spans="1:7" x14ac:dyDescent="0.25">
      <c r="A29" s="74"/>
      <c r="B29" s="74"/>
      <c r="C29" s="74"/>
      <c r="D29" s="74"/>
      <c r="E29" s="74"/>
      <c r="F29" s="74"/>
      <c r="G29" s="74"/>
    </row>
    <row r="30" spans="1:7" ht="22.5" customHeight="1" x14ac:dyDescent="0.25">
      <c r="A30" s="51"/>
      <c r="B30" s="13"/>
      <c r="C30" s="51"/>
      <c r="D30" s="51"/>
      <c r="E30" s="75" t="s">
        <v>30</v>
      </c>
      <c r="F30" s="75"/>
      <c r="G30" s="51" t="s">
        <v>31</v>
      </c>
    </row>
    <row r="31" spans="1:7" ht="24.75" customHeight="1" x14ac:dyDescent="0.25">
      <c r="A31" s="69" t="s">
        <v>32</v>
      </c>
      <c r="B31" s="76" t="s">
        <v>33</v>
      </c>
      <c r="C31" s="76" t="s">
        <v>34</v>
      </c>
      <c r="D31" s="76" t="s">
        <v>35</v>
      </c>
      <c r="E31" s="76"/>
      <c r="F31" s="76"/>
      <c r="G31" s="76"/>
    </row>
    <row r="32" spans="1:7" ht="30.75" customHeight="1" x14ac:dyDescent="0.25">
      <c r="A32" s="69"/>
      <c r="B32" s="76"/>
      <c r="C32" s="76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10" ht="18" customHeight="1" x14ac:dyDescent="0.25">
      <c r="A33" s="52">
        <v>1</v>
      </c>
      <c r="B33" s="53">
        <v>2</v>
      </c>
      <c r="C33" s="53">
        <v>5</v>
      </c>
      <c r="D33" s="53">
        <v>6</v>
      </c>
      <c r="E33" s="53">
        <v>7</v>
      </c>
      <c r="F33" s="53">
        <v>8</v>
      </c>
      <c r="G33" s="53">
        <v>9</v>
      </c>
    </row>
    <row r="34" spans="1:10" ht="18" customHeight="1" x14ac:dyDescent="0.25">
      <c r="A34" s="70" t="s">
        <v>40</v>
      </c>
      <c r="B34" s="70"/>
      <c r="C34" s="70"/>
      <c r="D34" s="70"/>
      <c r="E34" s="70"/>
      <c r="F34" s="70"/>
      <c r="G34" s="79"/>
    </row>
    <row r="35" spans="1:10" s="15" customFormat="1" ht="20.100000000000001" customHeight="1" x14ac:dyDescent="0.25">
      <c r="A35" s="80" t="s">
        <v>41</v>
      </c>
      <c r="B35" s="80"/>
      <c r="C35" s="80"/>
      <c r="D35" s="80"/>
      <c r="E35" s="80"/>
      <c r="F35" s="80"/>
      <c r="G35" s="80"/>
    </row>
    <row r="36" spans="1:10" s="15" customFormat="1" ht="31.2" x14ac:dyDescent="0.25">
      <c r="A36" s="16" t="s">
        <v>42</v>
      </c>
      <c r="B36" s="17">
        <v>100</v>
      </c>
      <c r="C36" s="18">
        <f>SUM(D36:G36)</f>
        <v>37381.1</v>
      </c>
      <c r="D36" s="18">
        <f>7450+1870</f>
        <v>9320</v>
      </c>
      <c r="E36" s="18">
        <f>7500+1870</f>
        <v>9370</v>
      </c>
      <c r="F36" s="18">
        <f>7500+1871.1</f>
        <v>9371.1</v>
      </c>
      <c r="G36" s="18">
        <f>7450+1870</f>
        <v>9320</v>
      </c>
      <c r="H36" s="59"/>
    </row>
    <row r="37" spans="1:10" s="15" customFormat="1" ht="17.399999999999999" x14ac:dyDescent="0.25">
      <c r="A37" s="16" t="s">
        <v>43</v>
      </c>
      <c r="B37" s="17">
        <v>110</v>
      </c>
      <c r="C37" s="18">
        <f>SUM(D37:G37)</f>
        <v>22786.43462</v>
      </c>
      <c r="D37" s="18">
        <f>1374+360+70+7241.30462</f>
        <v>9045.304619999999</v>
      </c>
      <c r="E37" s="18">
        <f>1080+3628.9+32.73</f>
        <v>4741.6299999999992</v>
      </c>
      <c r="F37" s="18">
        <f>891+5807.1</f>
        <v>6698.1</v>
      </c>
      <c r="G37" s="18">
        <f>1250+1051.4</f>
        <v>2301.4</v>
      </c>
      <c r="H37" s="59"/>
    </row>
    <row r="38" spans="1:10" s="15" customFormat="1" ht="19.5" customHeight="1" x14ac:dyDescent="0.25">
      <c r="A38" s="16" t="s">
        <v>44</v>
      </c>
      <c r="B38" s="19">
        <v>120</v>
      </c>
      <c r="C38" s="18">
        <f>SUM(D38:G38)</f>
        <v>900</v>
      </c>
      <c r="D38" s="18">
        <v>225</v>
      </c>
      <c r="E38" s="18">
        <v>225</v>
      </c>
      <c r="F38" s="18">
        <v>225</v>
      </c>
      <c r="G38" s="18">
        <v>225</v>
      </c>
      <c r="H38" s="59"/>
    </row>
    <row r="39" spans="1:10" s="15" customFormat="1" ht="20.2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  <c r="H39" s="59"/>
    </row>
    <row r="40" spans="1:10" ht="30.75" customHeight="1" x14ac:dyDescent="0.25">
      <c r="A40" s="60" t="s">
        <v>46</v>
      </c>
      <c r="B40" s="17">
        <v>140</v>
      </c>
      <c r="C40" s="18">
        <f>SUM(D40:G40)</f>
        <v>30570.530000000002</v>
      </c>
      <c r="D40" s="18">
        <f>SUM(D42:D46)</f>
        <v>7679.2</v>
      </c>
      <c r="E40" s="18">
        <f>SUM(E42:E46)</f>
        <v>7587.73</v>
      </c>
      <c r="F40" s="18">
        <f>SUM(F42:F46)</f>
        <v>7567.9000000000005</v>
      </c>
      <c r="G40" s="18">
        <f>SUM(G42:G46)</f>
        <v>7735.7</v>
      </c>
      <c r="H40" s="59"/>
    </row>
    <row r="41" spans="1:10" ht="18.75" customHeight="1" x14ac:dyDescent="0.25">
      <c r="A41" s="16" t="s">
        <v>47</v>
      </c>
      <c r="B41" s="17"/>
      <c r="C41" s="18"/>
      <c r="D41" s="20"/>
      <c r="E41" s="20"/>
      <c r="F41" s="20"/>
      <c r="G41" s="20"/>
      <c r="H41" s="59"/>
    </row>
    <row r="42" spans="1:10" s="22" customFormat="1" ht="20.100000000000001" customHeight="1" x14ac:dyDescent="0.25">
      <c r="A42" s="16" t="s">
        <v>48</v>
      </c>
      <c r="B42" s="21">
        <v>141</v>
      </c>
      <c r="C42" s="20">
        <f t="shared" ref="C42:C52" si="0">SUM(D42:G42)</f>
        <v>1005</v>
      </c>
      <c r="D42" s="20">
        <f>125+100</f>
        <v>225</v>
      </c>
      <c r="E42" s="20">
        <f>130+100</f>
        <v>230</v>
      </c>
      <c r="F42" s="20">
        <f>200+100</f>
        <v>300</v>
      </c>
      <c r="G42" s="20">
        <f>150+100</f>
        <v>250</v>
      </c>
      <c r="H42" s="59"/>
    </row>
    <row r="43" spans="1:10" s="22" customFormat="1" ht="20.100000000000001" customHeight="1" x14ac:dyDescent="0.25">
      <c r="A43" s="16" t="s">
        <v>49</v>
      </c>
      <c r="B43" s="21">
        <v>142</v>
      </c>
      <c r="C43" s="20">
        <f t="shared" si="0"/>
        <v>20312.099999999999</v>
      </c>
      <c r="D43" s="20">
        <f>4030.5+1000</f>
        <v>5030.5</v>
      </c>
      <c r="E43" s="20">
        <f>4130.5+1000</f>
        <v>5130.5</v>
      </c>
      <c r="F43" s="20">
        <f>4120+1001.1</f>
        <v>5121.1000000000004</v>
      </c>
      <c r="G43" s="20">
        <f>4030+1000</f>
        <v>5030</v>
      </c>
      <c r="H43" s="59"/>
    </row>
    <row r="44" spans="1:10" s="22" customFormat="1" ht="20.100000000000001" customHeight="1" x14ac:dyDescent="0.25">
      <c r="A44" s="16" t="s">
        <v>50</v>
      </c>
      <c r="B44" s="21">
        <v>143</v>
      </c>
      <c r="C44" s="20">
        <f t="shared" si="0"/>
        <v>5141</v>
      </c>
      <c r="D44" s="20">
        <f>1120.5+200</f>
        <v>1320.5</v>
      </c>
      <c r="E44" s="20">
        <f>1194.5+100</f>
        <v>1294.5</v>
      </c>
      <c r="F44" s="20">
        <f>1205+100</f>
        <v>1305</v>
      </c>
      <c r="G44" s="20">
        <f>1121+100</f>
        <v>1221</v>
      </c>
      <c r="H44" s="59"/>
    </row>
    <row r="45" spans="1:10" s="22" customFormat="1" ht="20.100000000000001" customHeight="1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  <c r="H45" s="59"/>
      <c r="J45" s="48"/>
    </row>
    <row r="46" spans="1:10" s="22" customFormat="1" ht="20.25" customHeight="1" x14ac:dyDescent="0.25">
      <c r="A46" s="16" t="s">
        <v>52</v>
      </c>
      <c r="B46" s="21">
        <v>145</v>
      </c>
      <c r="C46" s="20">
        <f t="shared" si="0"/>
        <v>4112.43</v>
      </c>
      <c r="D46" s="20">
        <v>1103.2</v>
      </c>
      <c r="E46" s="20">
        <f>800+100+32.73</f>
        <v>932.73</v>
      </c>
      <c r="F46" s="20">
        <f>741.8+100</f>
        <v>841.8</v>
      </c>
      <c r="G46" s="20">
        <f>1134.7+100</f>
        <v>1234.7</v>
      </c>
      <c r="H46" s="59"/>
      <c r="J46" s="48"/>
    </row>
    <row r="47" spans="1:10" ht="24.75" customHeight="1" x14ac:dyDescent="0.25">
      <c r="A47" s="60" t="s">
        <v>53</v>
      </c>
      <c r="B47" s="17">
        <v>150</v>
      </c>
      <c r="C47" s="18">
        <f t="shared" si="0"/>
        <v>12338.3</v>
      </c>
      <c r="D47" s="18">
        <f>SUM(D48:D52)</f>
        <v>3239.8</v>
      </c>
      <c r="E47" s="18">
        <f>SUM(E48:E52)</f>
        <v>3120</v>
      </c>
      <c r="F47" s="18">
        <f>SUM(F48:F52)</f>
        <v>2919.2</v>
      </c>
      <c r="G47" s="18">
        <f>SUM(G48:G52)</f>
        <v>3059.3</v>
      </c>
      <c r="H47" s="59"/>
      <c r="J47" s="49"/>
    </row>
    <row r="48" spans="1:10" ht="20.100000000000001" customHeight="1" x14ac:dyDescent="0.25">
      <c r="A48" s="16" t="s">
        <v>48</v>
      </c>
      <c r="B48" s="19">
        <v>151</v>
      </c>
      <c r="C48" s="20">
        <f t="shared" si="0"/>
        <v>665</v>
      </c>
      <c r="D48" s="20">
        <f>100+70</f>
        <v>170</v>
      </c>
      <c r="E48" s="20">
        <f>95+100</f>
        <v>195</v>
      </c>
      <c r="F48" s="20">
        <f>25+100</f>
        <v>125</v>
      </c>
      <c r="G48" s="20">
        <f>75+100</f>
        <v>175</v>
      </c>
      <c r="H48" s="59"/>
    </row>
    <row r="49" spans="1:9" ht="20.100000000000001" customHeight="1" x14ac:dyDescent="0.25">
      <c r="A49" s="16" t="s">
        <v>49</v>
      </c>
      <c r="B49" s="19">
        <v>152</v>
      </c>
      <c r="C49" s="20">
        <f t="shared" si="0"/>
        <v>7808</v>
      </c>
      <c r="D49" s="20">
        <f>1706+300</f>
        <v>2006</v>
      </c>
      <c r="E49" s="20">
        <f>1606+300</f>
        <v>1906</v>
      </c>
      <c r="F49" s="20">
        <f>1596+300</f>
        <v>1896</v>
      </c>
      <c r="G49" s="20">
        <f>1700+300</f>
        <v>2000</v>
      </c>
      <c r="H49" s="59"/>
    </row>
    <row r="50" spans="1:9" ht="20.100000000000001" customHeight="1" x14ac:dyDescent="0.25">
      <c r="A50" s="16" t="s">
        <v>50</v>
      </c>
      <c r="B50" s="19">
        <v>153</v>
      </c>
      <c r="C50" s="20">
        <f t="shared" si="0"/>
        <v>2740</v>
      </c>
      <c r="D50" s="20">
        <f>593+100</f>
        <v>693</v>
      </c>
      <c r="E50" s="20">
        <f>569+100</f>
        <v>669</v>
      </c>
      <c r="F50" s="20">
        <f>579+100</f>
        <v>679</v>
      </c>
      <c r="G50" s="20">
        <f>599+100</f>
        <v>699</v>
      </c>
      <c r="H50" s="59"/>
    </row>
    <row r="51" spans="1:9" s="22" customFormat="1" ht="20.100000000000001" customHeight="1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  <c r="H51" s="59"/>
      <c r="I51" s="23"/>
    </row>
    <row r="52" spans="1:9" s="22" customFormat="1" ht="20.100000000000001" customHeight="1" x14ac:dyDescent="0.25">
      <c r="A52" s="16" t="s">
        <v>52</v>
      </c>
      <c r="B52" s="19">
        <v>155</v>
      </c>
      <c r="C52" s="20">
        <f t="shared" si="0"/>
        <v>1125.3</v>
      </c>
      <c r="D52" s="20">
        <f>270.8+100</f>
        <v>370.8</v>
      </c>
      <c r="E52" s="20">
        <f>280+70</f>
        <v>350</v>
      </c>
      <c r="F52" s="20">
        <f>149.2+70</f>
        <v>219.2</v>
      </c>
      <c r="G52" s="20">
        <f>115.3+70</f>
        <v>185.3</v>
      </c>
      <c r="H52" s="59"/>
    </row>
    <row r="53" spans="1:9" s="22" customFormat="1" ht="20.100000000000001" customHeight="1" x14ac:dyDescent="0.25">
      <c r="A53" s="81" t="s">
        <v>54</v>
      </c>
      <c r="B53" s="70"/>
      <c r="C53" s="70"/>
      <c r="D53" s="70"/>
      <c r="E53" s="70"/>
      <c r="F53" s="70"/>
      <c r="G53" s="79"/>
      <c r="H53" s="59"/>
    </row>
    <row r="54" spans="1:9" s="22" customFormat="1" ht="20.100000000000001" customHeight="1" x14ac:dyDescent="0.25">
      <c r="A54" s="16" t="s">
        <v>48</v>
      </c>
      <c r="B54" s="7">
        <v>200</v>
      </c>
      <c r="C54" s="20">
        <f t="shared" ref="C54:C59" si="1">SUM(D54:G54)</f>
        <v>1670</v>
      </c>
      <c r="D54" s="20">
        <f>D42+D48</f>
        <v>395</v>
      </c>
      <c r="E54" s="20">
        <f t="shared" ref="E54:G54" si="2">E42+E48</f>
        <v>425</v>
      </c>
      <c r="F54" s="20">
        <f t="shared" si="2"/>
        <v>425</v>
      </c>
      <c r="G54" s="20">
        <f t="shared" si="2"/>
        <v>425</v>
      </c>
      <c r="H54" s="59"/>
    </row>
    <row r="55" spans="1:9" s="22" customFormat="1" ht="20.100000000000001" customHeight="1" x14ac:dyDescent="0.25">
      <c r="A55" s="16" t="s">
        <v>49</v>
      </c>
      <c r="B55" s="7">
        <v>210</v>
      </c>
      <c r="C55" s="20">
        <f t="shared" si="1"/>
        <v>28120.1</v>
      </c>
      <c r="D55" s="20">
        <f t="shared" ref="D55:G58" si="3">D43+D49</f>
        <v>7036.5</v>
      </c>
      <c r="E55" s="20">
        <f t="shared" si="3"/>
        <v>7036.5</v>
      </c>
      <c r="F55" s="20">
        <f t="shared" si="3"/>
        <v>7017.1</v>
      </c>
      <c r="G55" s="20">
        <f t="shared" si="3"/>
        <v>7030</v>
      </c>
      <c r="H55" s="59"/>
    </row>
    <row r="56" spans="1:9" s="22" customFormat="1" ht="20.100000000000001" customHeight="1" x14ac:dyDescent="0.25">
      <c r="A56" s="16" t="s">
        <v>50</v>
      </c>
      <c r="B56" s="7">
        <v>220</v>
      </c>
      <c r="C56" s="20">
        <f t="shared" si="1"/>
        <v>7881</v>
      </c>
      <c r="D56" s="20">
        <f t="shared" si="3"/>
        <v>2013.5</v>
      </c>
      <c r="E56" s="20">
        <f t="shared" si="3"/>
        <v>1963.5</v>
      </c>
      <c r="F56" s="20">
        <f t="shared" si="3"/>
        <v>1984</v>
      </c>
      <c r="G56" s="20">
        <f t="shared" si="3"/>
        <v>1920</v>
      </c>
      <c r="H56" s="59"/>
    </row>
    <row r="57" spans="1:9" s="22" customFormat="1" ht="20.100000000000001" customHeight="1" x14ac:dyDescent="0.25">
      <c r="A57" s="16" t="s">
        <v>51</v>
      </c>
      <c r="B57" s="7">
        <v>230</v>
      </c>
      <c r="C57" s="20">
        <f t="shared" si="1"/>
        <v>0</v>
      </c>
      <c r="D57" s="20">
        <f t="shared" si="3"/>
        <v>0</v>
      </c>
      <c r="E57" s="20">
        <f t="shared" si="3"/>
        <v>0</v>
      </c>
      <c r="F57" s="20">
        <f t="shared" si="3"/>
        <v>0</v>
      </c>
      <c r="G57" s="20">
        <f t="shared" si="3"/>
        <v>0</v>
      </c>
      <c r="H57" s="59"/>
    </row>
    <row r="58" spans="1:9" s="22" customFormat="1" ht="20.100000000000001" customHeight="1" x14ac:dyDescent="0.25">
      <c r="A58" s="16" t="s">
        <v>55</v>
      </c>
      <c r="B58" s="7">
        <v>240</v>
      </c>
      <c r="C58" s="20">
        <f t="shared" si="1"/>
        <v>5237.7299999999996</v>
      </c>
      <c r="D58" s="20">
        <f t="shared" si="3"/>
        <v>1474</v>
      </c>
      <c r="E58" s="20">
        <f t="shared" si="3"/>
        <v>1282.73</v>
      </c>
      <c r="F58" s="20">
        <f t="shared" si="3"/>
        <v>1061</v>
      </c>
      <c r="G58" s="20">
        <f t="shared" si="3"/>
        <v>1420</v>
      </c>
      <c r="H58" s="59"/>
    </row>
    <row r="59" spans="1:9" s="22" customFormat="1" ht="20.100000000000001" customHeight="1" x14ac:dyDescent="0.25">
      <c r="A59" s="16" t="s">
        <v>56</v>
      </c>
      <c r="B59" s="7">
        <v>250</v>
      </c>
      <c r="C59" s="20">
        <f t="shared" si="1"/>
        <v>42908.83</v>
      </c>
      <c r="D59" s="20">
        <f>SUM(D54:D58)</f>
        <v>10919</v>
      </c>
      <c r="E59" s="20">
        <f>SUM(E54:E58)</f>
        <v>10707.73</v>
      </c>
      <c r="F59" s="20">
        <f>SUM(F54:F58)</f>
        <v>10487.1</v>
      </c>
      <c r="G59" s="20">
        <f>SUM(G54:G58)</f>
        <v>10795</v>
      </c>
      <c r="H59" s="59"/>
    </row>
    <row r="60" spans="1:9" s="22" customFormat="1" ht="19.5" customHeight="1" x14ac:dyDescent="0.25">
      <c r="A60" s="81" t="s">
        <v>57</v>
      </c>
      <c r="B60" s="70"/>
      <c r="C60" s="70"/>
      <c r="D60" s="70"/>
      <c r="E60" s="70"/>
      <c r="F60" s="70"/>
      <c r="G60" s="79"/>
      <c r="H60" s="59"/>
    </row>
    <row r="61" spans="1:9" s="22" customFormat="1" ht="23.25" customHeight="1" x14ac:dyDescent="0.25">
      <c r="A61" s="16" t="s">
        <v>58</v>
      </c>
      <c r="B61" s="7">
        <v>300</v>
      </c>
      <c r="C61" s="18">
        <f t="shared" ref="C61:C69" si="4">SUM(D61:G61)</f>
        <v>0</v>
      </c>
      <c r="D61" s="24">
        <f>D62</f>
        <v>0</v>
      </c>
      <c r="E61" s="24">
        <f>E62</f>
        <v>0</v>
      </c>
      <c r="F61" s="24">
        <f>F62</f>
        <v>0</v>
      </c>
      <c r="G61" s="24">
        <f>G62</f>
        <v>0</v>
      </c>
      <c r="H61" s="59"/>
    </row>
    <row r="62" spans="1:9" s="22" customFormat="1" ht="30.75" customHeight="1" x14ac:dyDescent="0.25">
      <c r="A62" s="16" t="s">
        <v>59</v>
      </c>
      <c r="B62" s="25">
        <v>301</v>
      </c>
      <c r="C62" s="20">
        <f t="shared" si="4"/>
        <v>0</v>
      </c>
      <c r="D62" s="24"/>
      <c r="E62" s="24"/>
      <c r="F62" s="20"/>
      <c r="G62" s="20"/>
      <c r="H62" s="59"/>
    </row>
    <row r="63" spans="1:9" s="22" customFormat="1" ht="29.25" customHeight="1" x14ac:dyDescent="0.25">
      <c r="A63" s="58" t="s">
        <v>60</v>
      </c>
      <c r="B63" s="26">
        <v>400</v>
      </c>
      <c r="C63" s="18">
        <f t="shared" si="4"/>
        <v>18158.704620000004</v>
      </c>
      <c r="D63" s="18">
        <f>SUM(D64:D69)</f>
        <v>7671.3046199999999</v>
      </c>
      <c r="E63" s="18">
        <f t="shared" ref="E63:F63" si="5">SUM(E64:E69)</f>
        <v>3628.9</v>
      </c>
      <c r="F63" s="18">
        <f t="shared" si="5"/>
        <v>5807.1</v>
      </c>
      <c r="G63" s="18">
        <f>SUM(G64:G69)</f>
        <v>1051.4000000000001</v>
      </c>
      <c r="H63" s="59"/>
    </row>
    <row r="64" spans="1:9" s="22" customFormat="1" ht="20.100000000000001" customHeight="1" x14ac:dyDescent="0.25">
      <c r="A64" s="16" t="s">
        <v>61</v>
      </c>
      <c r="B64" s="27">
        <v>410</v>
      </c>
      <c r="C64" s="20"/>
      <c r="D64" s="20"/>
      <c r="E64" s="20"/>
      <c r="F64" s="20"/>
      <c r="G64" s="20"/>
      <c r="H64" s="59"/>
    </row>
    <row r="65" spans="1:8" s="22" customFormat="1" ht="20.100000000000001" customHeight="1" x14ac:dyDescent="0.25">
      <c r="A65" s="16" t="s">
        <v>62</v>
      </c>
      <c r="B65" s="28">
        <v>420</v>
      </c>
      <c r="C65" s="20">
        <f t="shared" si="4"/>
        <v>0</v>
      </c>
      <c r="D65" s="20"/>
      <c r="E65" s="20"/>
      <c r="F65" s="20"/>
      <c r="G65" s="20"/>
      <c r="H65" s="59"/>
    </row>
    <row r="66" spans="1:8" s="22" customFormat="1" ht="30.75" customHeight="1" x14ac:dyDescent="0.25">
      <c r="A66" s="16" t="s">
        <v>63</v>
      </c>
      <c r="B66" s="27">
        <v>430</v>
      </c>
      <c r="C66" s="20">
        <f t="shared" si="4"/>
        <v>0</v>
      </c>
      <c r="D66" s="20"/>
      <c r="E66" s="20"/>
      <c r="F66" s="20"/>
      <c r="G66" s="20"/>
      <c r="H66" s="59"/>
    </row>
    <row r="67" spans="1:8" s="22" customFormat="1" ht="28.5" customHeight="1" x14ac:dyDescent="0.25">
      <c r="A67" s="16" t="s">
        <v>64</v>
      </c>
      <c r="B67" s="28">
        <v>440</v>
      </c>
      <c r="C67" s="20">
        <f t="shared" si="4"/>
        <v>0</v>
      </c>
      <c r="D67" s="20"/>
      <c r="E67" s="20"/>
      <c r="F67" s="20"/>
      <c r="G67" s="20"/>
      <c r="H67" s="59"/>
    </row>
    <row r="68" spans="1:8" s="22" customFormat="1" ht="30.75" customHeight="1" x14ac:dyDescent="0.25">
      <c r="A68" s="16" t="s">
        <v>65</v>
      </c>
      <c r="B68" s="27">
        <v>450</v>
      </c>
      <c r="C68" s="20">
        <f t="shared" si="4"/>
        <v>0</v>
      </c>
      <c r="D68" s="20"/>
      <c r="E68" s="20"/>
      <c r="F68" s="20"/>
      <c r="G68" s="20"/>
      <c r="H68" s="59"/>
    </row>
    <row r="69" spans="1:8" s="22" customFormat="1" ht="20.100000000000001" customHeight="1" x14ac:dyDescent="0.25">
      <c r="A69" s="16" t="s">
        <v>66</v>
      </c>
      <c r="B69" s="29">
        <v>460</v>
      </c>
      <c r="C69" s="20">
        <f t="shared" si="4"/>
        <v>18158.704620000004</v>
      </c>
      <c r="D69" s="20">
        <v>7671.3046199999999</v>
      </c>
      <c r="E69" s="20">
        <v>3628.9</v>
      </c>
      <c r="F69" s="20">
        <v>5807.1</v>
      </c>
      <c r="G69" s="20">
        <v>1051.4000000000001</v>
      </c>
      <c r="H69" s="59"/>
    </row>
    <row r="70" spans="1:8" s="22" customFormat="1" ht="20.100000000000001" customHeight="1" x14ac:dyDescent="0.25">
      <c r="A70" s="81" t="s">
        <v>67</v>
      </c>
      <c r="B70" s="70"/>
      <c r="C70" s="70"/>
      <c r="D70" s="70"/>
      <c r="E70" s="70"/>
      <c r="F70" s="70"/>
      <c r="G70" s="79"/>
      <c r="H70" s="59"/>
    </row>
    <row r="71" spans="1:8" s="22" customFormat="1" ht="33.75" customHeight="1" x14ac:dyDescent="0.25">
      <c r="A71" s="16" t="s">
        <v>68</v>
      </c>
      <c r="B71" s="30">
        <v>500</v>
      </c>
      <c r="C71" s="20">
        <f t="shared" ref="C71:C83" si="6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  <c r="H71" s="59"/>
    </row>
    <row r="72" spans="1:8" s="22" customFormat="1" ht="20.100000000000001" customHeight="1" x14ac:dyDescent="0.25">
      <c r="A72" s="31" t="s">
        <v>69</v>
      </c>
      <c r="B72" s="29">
        <v>501</v>
      </c>
      <c r="C72" s="20">
        <f t="shared" si="6"/>
        <v>0</v>
      </c>
      <c r="D72" s="20"/>
      <c r="E72" s="20"/>
      <c r="F72" s="20"/>
      <c r="G72" s="20"/>
      <c r="H72" s="59"/>
    </row>
    <row r="73" spans="1:8" s="22" customFormat="1" ht="20.100000000000001" customHeight="1" x14ac:dyDescent="0.25">
      <c r="A73" s="31" t="s">
        <v>70</v>
      </c>
      <c r="B73" s="29">
        <v>502</v>
      </c>
      <c r="C73" s="20">
        <f t="shared" si="6"/>
        <v>0</v>
      </c>
      <c r="D73" s="20"/>
      <c r="E73" s="20"/>
      <c r="F73" s="20"/>
      <c r="G73" s="20"/>
      <c r="H73" s="59"/>
    </row>
    <row r="74" spans="1:8" s="22" customFormat="1" ht="20.100000000000001" customHeight="1" x14ac:dyDescent="0.25">
      <c r="A74" s="31" t="s">
        <v>71</v>
      </c>
      <c r="B74" s="29">
        <v>503</v>
      </c>
      <c r="C74" s="20">
        <f t="shared" si="6"/>
        <v>0</v>
      </c>
      <c r="D74" s="20"/>
      <c r="E74" s="20"/>
      <c r="F74" s="20"/>
      <c r="G74" s="20"/>
      <c r="H74" s="59"/>
    </row>
    <row r="75" spans="1:8" s="22" customFormat="1" ht="20.100000000000001" customHeight="1" x14ac:dyDescent="0.25">
      <c r="A75" s="16" t="s">
        <v>72</v>
      </c>
      <c r="B75" s="30">
        <v>510</v>
      </c>
      <c r="C75" s="20">
        <f t="shared" si="6"/>
        <v>0</v>
      </c>
      <c r="D75" s="20"/>
      <c r="E75" s="20"/>
      <c r="F75" s="20"/>
      <c r="G75" s="20"/>
      <c r="H75" s="59"/>
    </row>
    <row r="76" spans="1:8" s="22" customFormat="1" ht="33.75" customHeight="1" x14ac:dyDescent="0.25">
      <c r="A76" s="16" t="s">
        <v>73</v>
      </c>
      <c r="B76" s="30">
        <v>520</v>
      </c>
      <c r="C76" s="20">
        <f t="shared" si="6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  <c r="H76" s="59"/>
    </row>
    <row r="77" spans="1:8" s="22" customFormat="1" ht="15.75" customHeight="1" x14ac:dyDescent="0.25">
      <c r="A77" s="31" t="s">
        <v>69</v>
      </c>
      <c r="B77" s="29">
        <v>521</v>
      </c>
      <c r="C77" s="20">
        <f t="shared" si="6"/>
        <v>0</v>
      </c>
      <c r="D77" s="20"/>
      <c r="E77" s="20"/>
      <c r="F77" s="20"/>
      <c r="G77" s="20"/>
      <c r="H77" s="59"/>
    </row>
    <row r="78" spans="1:8" s="22" customFormat="1" ht="12" customHeight="1" x14ac:dyDescent="0.25">
      <c r="A78" s="31" t="s">
        <v>70</v>
      </c>
      <c r="B78" s="29">
        <v>522</v>
      </c>
      <c r="C78" s="20">
        <f t="shared" si="6"/>
        <v>0</v>
      </c>
      <c r="D78" s="20"/>
      <c r="E78" s="20"/>
      <c r="F78" s="20"/>
      <c r="G78" s="20"/>
      <c r="H78" s="59"/>
    </row>
    <row r="79" spans="1:8" s="22" customFormat="1" ht="16.5" customHeight="1" x14ac:dyDescent="0.25">
      <c r="A79" s="31" t="s">
        <v>71</v>
      </c>
      <c r="B79" s="29">
        <v>523</v>
      </c>
      <c r="C79" s="20">
        <f t="shared" si="6"/>
        <v>0</v>
      </c>
      <c r="D79" s="20"/>
      <c r="E79" s="20"/>
      <c r="F79" s="20"/>
      <c r="G79" s="20"/>
      <c r="H79" s="59"/>
    </row>
    <row r="80" spans="1:8" s="22" customFormat="1" ht="20.100000000000001" customHeight="1" x14ac:dyDescent="0.25">
      <c r="A80" s="16" t="s">
        <v>74</v>
      </c>
      <c r="B80" s="30">
        <v>530</v>
      </c>
      <c r="C80" s="20">
        <f t="shared" si="6"/>
        <v>0</v>
      </c>
      <c r="D80" s="20"/>
      <c r="E80" s="20"/>
      <c r="F80" s="20"/>
      <c r="G80" s="20"/>
      <c r="H80" s="59"/>
    </row>
    <row r="81" spans="1:8" ht="20.100000000000001" customHeight="1" x14ac:dyDescent="0.25">
      <c r="A81" s="50" t="s">
        <v>75</v>
      </c>
      <c r="B81" s="32">
        <v>600</v>
      </c>
      <c r="C81" s="18">
        <f t="shared" si="6"/>
        <v>61067.534619999999</v>
      </c>
      <c r="D81" s="18">
        <f>D36+D37+D38+D39+D61+D71</f>
        <v>18590.304619999999</v>
      </c>
      <c r="E81" s="18">
        <f>E36+E37+E38+E39+E61+E71</f>
        <v>14336.63</v>
      </c>
      <c r="F81" s="18">
        <f>F36+F37+F38+F39+F61+F71</f>
        <v>16294.2</v>
      </c>
      <c r="G81" s="18">
        <f>G36+G37+G38+G39+G61+G71</f>
        <v>11846.4</v>
      </c>
      <c r="H81" s="59"/>
    </row>
    <row r="82" spans="1:8" ht="20.100000000000001" customHeight="1" x14ac:dyDescent="0.25">
      <c r="A82" s="50" t="s">
        <v>76</v>
      </c>
      <c r="B82" s="32">
        <v>700</v>
      </c>
      <c r="C82" s="18">
        <f t="shared" si="6"/>
        <v>61067.534619999999</v>
      </c>
      <c r="D82" s="18">
        <f>D59+D63+D76</f>
        <v>18590.304619999999</v>
      </c>
      <c r="E82" s="18">
        <f>E59+E63+E76</f>
        <v>14336.63</v>
      </c>
      <c r="F82" s="18">
        <f>F59+F63+F76</f>
        <v>16294.2</v>
      </c>
      <c r="G82" s="18">
        <f>G59+G63+G76</f>
        <v>11846.4</v>
      </c>
      <c r="H82" s="59"/>
    </row>
    <row r="83" spans="1:8" ht="19.5" customHeight="1" x14ac:dyDescent="0.25">
      <c r="A83" s="16" t="s">
        <v>77</v>
      </c>
      <c r="B83" s="17">
        <v>750</v>
      </c>
      <c r="C83" s="20">
        <f t="shared" si="6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  <c r="H83" s="59"/>
    </row>
    <row r="84" spans="1:8" ht="19.5" customHeight="1" x14ac:dyDescent="0.25">
      <c r="A84" s="81" t="s">
        <v>78</v>
      </c>
      <c r="B84" s="70"/>
      <c r="C84" s="20"/>
      <c r="D84" s="33" t="s">
        <v>79</v>
      </c>
      <c r="E84" s="33" t="s">
        <v>80</v>
      </c>
      <c r="F84" s="33" t="s">
        <v>81</v>
      </c>
      <c r="G84" s="33" t="s">
        <v>82</v>
      </c>
      <c r="H84" s="59"/>
    </row>
    <row r="85" spans="1:8" ht="19.5" customHeight="1" x14ac:dyDescent="0.25">
      <c r="A85" s="16" t="s">
        <v>99</v>
      </c>
      <c r="B85" s="17">
        <v>800</v>
      </c>
      <c r="C85" s="57">
        <v>151.25</v>
      </c>
      <c r="D85" s="57">
        <v>165.5</v>
      </c>
      <c r="E85" s="57">
        <v>165.5</v>
      </c>
      <c r="F85" s="57">
        <v>165.5</v>
      </c>
      <c r="G85" s="57">
        <v>165.5</v>
      </c>
      <c r="H85" s="59"/>
    </row>
    <row r="86" spans="1:8" ht="19.5" customHeight="1" x14ac:dyDescent="0.25">
      <c r="A86" s="16" t="s">
        <v>83</v>
      </c>
      <c r="B86" s="17">
        <v>810</v>
      </c>
      <c r="C86" s="20">
        <v>25803.5</v>
      </c>
      <c r="D86" s="20"/>
      <c r="E86" s="20"/>
      <c r="F86" s="20"/>
      <c r="G86" s="20"/>
      <c r="H86" s="59"/>
    </row>
    <row r="87" spans="1:8" ht="15.75" customHeight="1" x14ac:dyDescent="0.25">
      <c r="A87" s="16" t="s">
        <v>84</v>
      </c>
      <c r="B87" s="17">
        <v>820</v>
      </c>
      <c r="C87" s="20"/>
      <c r="D87" s="24"/>
      <c r="E87" s="24"/>
      <c r="F87" s="24"/>
      <c r="G87" s="24"/>
      <c r="H87" s="59"/>
    </row>
    <row r="88" spans="1:8" ht="31.5" customHeight="1" x14ac:dyDescent="0.25">
      <c r="A88" s="16" t="s">
        <v>85</v>
      </c>
      <c r="B88" s="17">
        <v>830</v>
      </c>
      <c r="C88" s="20"/>
      <c r="D88" s="24"/>
      <c r="E88" s="24"/>
      <c r="F88" s="24"/>
      <c r="G88" s="24"/>
      <c r="H88" s="59"/>
    </row>
    <row r="89" spans="1:8" ht="16.5" customHeight="1" x14ac:dyDescent="0.25">
      <c r="A89" s="54"/>
      <c r="B89" s="56"/>
      <c r="C89" s="34"/>
      <c r="D89" s="34"/>
      <c r="E89" s="34"/>
      <c r="F89" s="34"/>
      <c r="G89" s="34"/>
    </row>
    <row r="90" spans="1:8" ht="20.100000000000001" customHeight="1" x14ac:dyDescent="0.25">
      <c r="A90" s="35" t="s">
        <v>101</v>
      </c>
      <c r="B90" s="36"/>
      <c r="C90" s="37"/>
      <c r="D90" s="38"/>
      <c r="E90" s="77" t="s">
        <v>96</v>
      </c>
      <c r="F90" s="77"/>
      <c r="G90" s="77"/>
    </row>
    <row r="91" spans="1:8" s="22" customFormat="1" ht="20.100000000000001" customHeight="1" x14ac:dyDescent="0.25">
      <c r="A91" s="39" t="s">
        <v>87</v>
      </c>
      <c r="B91" s="2"/>
      <c r="C91" s="39"/>
      <c r="D91" s="40"/>
      <c r="E91" s="78" t="s">
        <v>88</v>
      </c>
      <c r="F91" s="78"/>
      <c r="G91" s="78"/>
    </row>
    <row r="92" spans="1:8" ht="20.100000000000001" customHeight="1" x14ac:dyDescent="0.25">
      <c r="A92" s="54"/>
      <c r="B92" s="56"/>
      <c r="C92" s="34"/>
      <c r="D92" s="34"/>
      <c r="E92" s="34"/>
      <c r="F92" s="34"/>
      <c r="G92" s="34"/>
    </row>
    <row r="93" spans="1:8" x14ac:dyDescent="0.25">
      <c r="A93" s="54"/>
      <c r="B93" s="56"/>
      <c r="C93" s="34"/>
      <c r="D93" s="34"/>
      <c r="E93" s="34"/>
      <c r="F93" s="34"/>
      <c r="G93" s="34"/>
    </row>
    <row r="94" spans="1:8" x14ac:dyDescent="0.25">
      <c r="A94" s="54"/>
      <c r="B94" s="56"/>
      <c r="C94" s="34"/>
      <c r="D94" s="34"/>
      <c r="E94" s="34"/>
      <c r="F94" s="34"/>
      <c r="G94" s="34"/>
    </row>
    <row r="95" spans="1:8" x14ac:dyDescent="0.25">
      <c r="A95" s="54"/>
      <c r="B95" s="56"/>
      <c r="C95" s="34"/>
      <c r="D95" s="34"/>
      <c r="E95" s="34"/>
      <c r="F95" s="34"/>
      <c r="G95" s="34"/>
    </row>
    <row r="96" spans="1:8" x14ac:dyDescent="0.25">
      <c r="A96" s="54"/>
      <c r="B96" s="56"/>
      <c r="C96" s="34"/>
      <c r="D96" s="34"/>
      <c r="E96" s="34"/>
      <c r="F96" s="34"/>
      <c r="G96" s="34"/>
    </row>
    <row r="97" spans="1:7" x14ac:dyDescent="0.25">
      <c r="A97" s="54"/>
      <c r="B97" s="56"/>
      <c r="C97" s="34"/>
      <c r="D97" s="34"/>
      <c r="E97" s="34"/>
      <c r="F97" s="34"/>
      <c r="G97" s="34"/>
    </row>
    <row r="98" spans="1:7" x14ac:dyDescent="0.25">
      <c r="A98" s="54"/>
      <c r="B98" s="56"/>
      <c r="C98" s="34"/>
      <c r="D98" s="34"/>
      <c r="E98" s="34"/>
      <c r="F98" s="34"/>
      <c r="G98" s="34"/>
    </row>
    <row r="99" spans="1:7" x14ac:dyDescent="0.25">
      <c r="A99" s="54"/>
      <c r="B99" s="56"/>
      <c r="C99" s="34"/>
      <c r="D99" s="34"/>
      <c r="E99" s="34"/>
      <c r="F99" s="34"/>
      <c r="G99" s="34"/>
    </row>
    <row r="100" spans="1:7" x14ac:dyDescent="0.25">
      <c r="A100" s="54"/>
      <c r="B100" s="56"/>
      <c r="C100" s="34"/>
      <c r="D100" s="34"/>
      <c r="E100" s="34"/>
      <c r="F100" s="34"/>
      <c r="G100" s="34"/>
    </row>
    <row r="101" spans="1:7" x14ac:dyDescent="0.25">
      <c r="A101" s="54"/>
      <c r="B101" s="56"/>
      <c r="C101" s="34"/>
      <c r="D101" s="34"/>
      <c r="E101" s="34"/>
      <c r="F101" s="34"/>
      <c r="G101" s="34"/>
    </row>
    <row r="102" spans="1:7" x14ac:dyDescent="0.25">
      <c r="A102" s="54"/>
      <c r="B102" s="56"/>
      <c r="C102" s="34"/>
      <c r="D102" s="34"/>
      <c r="E102" s="34"/>
      <c r="F102" s="34"/>
      <c r="G102" s="34"/>
    </row>
    <row r="103" spans="1:7" x14ac:dyDescent="0.25">
      <c r="A103" s="54"/>
      <c r="B103" s="56"/>
      <c r="C103" s="34"/>
      <c r="D103" s="34"/>
      <c r="E103" s="34"/>
      <c r="F103" s="34"/>
      <c r="G103" s="34"/>
    </row>
    <row r="104" spans="1:7" x14ac:dyDescent="0.25">
      <c r="A104" s="54"/>
      <c r="B104" s="56"/>
      <c r="C104" s="34"/>
      <c r="D104" s="34"/>
      <c r="E104" s="34"/>
      <c r="F104" s="34"/>
      <c r="G104" s="34"/>
    </row>
    <row r="105" spans="1:7" x14ac:dyDescent="0.25">
      <c r="A105" s="54"/>
      <c r="B105" s="56"/>
      <c r="C105" s="34"/>
      <c r="D105" s="34"/>
      <c r="E105" s="34"/>
      <c r="F105" s="34"/>
      <c r="G105" s="34"/>
    </row>
    <row r="106" spans="1:7" x14ac:dyDescent="0.25">
      <c r="A106" s="54"/>
      <c r="B106" s="56"/>
      <c r="C106" s="34"/>
      <c r="D106" s="34"/>
      <c r="E106" s="34"/>
      <c r="F106" s="34"/>
      <c r="G106" s="34"/>
    </row>
    <row r="107" spans="1:7" x14ac:dyDescent="0.25">
      <c r="A107" s="54"/>
      <c r="B107" s="56"/>
      <c r="C107" s="34"/>
      <c r="D107" s="34"/>
      <c r="E107" s="34"/>
      <c r="F107" s="34"/>
      <c r="G107" s="34"/>
    </row>
    <row r="108" spans="1:7" x14ac:dyDescent="0.25">
      <c r="A108" s="54"/>
      <c r="B108" s="56"/>
      <c r="C108" s="34"/>
      <c r="D108" s="34"/>
      <c r="E108" s="34"/>
      <c r="F108" s="34"/>
      <c r="G108" s="34"/>
    </row>
    <row r="109" spans="1:7" x14ac:dyDescent="0.25">
      <c r="A109" s="54"/>
      <c r="B109" s="56"/>
      <c r="C109" s="34"/>
      <c r="D109" s="34"/>
      <c r="E109" s="34"/>
      <c r="F109" s="34"/>
      <c r="G109" s="34"/>
    </row>
    <row r="110" spans="1:7" x14ac:dyDescent="0.25">
      <c r="A110" s="54"/>
      <c r="B110" s="56"/>
      <c r="C110" s="34"/>
      <c r="D110" s="34"/>
      <c r="E110" s="34"/>
      <c r="F110" s="34"/>
      <c r="G110" s="34"/>
    </row>
    <row r="111" spans="1:7" x14ac:dyDescent="0.25">
      <c r="A111" s="54"/>
      <c r="B111" s="56"/>
      <c r="C111" s="34"/>
      <c r="D111" s="34"/>
      <c r="E111" s="34"/>
      <c r="F111" s="34"/>
      <c r="G111" s="34"/>
    </row>
    <row r="112" spans="1:7" x14ac:dyDescent="0.25">
      <c r="A112" s="54"/>
      <c r="B112" s="56"/>
      <c r="C112" s="34"/>
      <c r="D112" s="34"/>
      <c r="E112" s="34"/>
      <c r="F112" s="34"/>
      <c r="G112" s="34"/>
    </row>
    <row r="113" spans="1:7" x14ac:dyDescent="0.25">
      <c r="A113" s="54"/>
      <c r="B113" s="56"/>
      <c r="C113" s="34"/>
      <c r="D113" s="34"/>
      <c r="E113" s="34"/>
      <c r="F113" s="34"/>
      <c r="G113" s="34"/>
    </row>
    <row r="114" spans="1:7" x14ac:dyDescent="0.25">
      <c r="A114" s="54"/>
      <c r="B114" s="56"/>
      <c r="C114" s="34"/>
      <c r="D114" s="34"/>
      <c r="E114" s="34"/>
      <c r="F114" s="34"/>
      <c r="G114" s="34"/>
    </row>
    <row r="115" spans="1:7" x14ac:dyDescent="0.25">
      <c r="A115" s="54"/>
      <c r="B115" s="56"/>
      <c r="C115" s="34"/>
      <c r="D115" s="34"/>
      <c r="E115" s="34"/>
      <c r="F115" s="34"/>
      <c r="G115" s="34"/>
    </row>
    <row r="116" spans="1:7" x14ac:dyDescent="0.25">
      <c r="A116" s="54"/>
      <c r="B116" s="56"/>
      <c r="C116" s="34"/>
      <c r="D116" s="34"/>
      <c r="E116" s="34"/>
      <c r="F116" s="34"/>
      <c r="G116" s="34"/>
    </row>
    <row r="117" spans="1:7" x14ac:dyDescent="0.25">
      <c r="A117" s="54"/>
      <c r="B117" s="56"/>
      <c r="C117" s="34"/>
      <c r="D117" s="34"/>
      <c r="E117" s="34"/>
      <c r="F117" s="34"/>
      <c r="G117" s="34"/>
    </row>
    <row r="118" spans="1:7" x14ac:dyDescent="0.25">
      <c r="A118" s="54"/>
      <c r="B118" s="56"/>
      <c r="C118" s="34"/>
      <c r="D118" s="34"/>
      <c r="E118" s="34"/>
      <c r="F118" s="34"/>
      <c r="G118" s="34"/>
    </row>
    <row r="119" spans="1:7" x14ac:dyDescent="0.25">
      <c r="A119" s="54"/>
      <c r="B119" s="56"/>
      <c r="C119" s="34"/>
      <c r="D119" s="34"/>
      <c r="E119" s="34"/>
      <c r="F119" s="34"/>
      <c r="G119" s="34"/>
    </row>
    <row r="120" spans="1:7" x14ac:dyDescent="0.25">
      <c r="A120" s="54"/>
      <c r="B120" s="56"/>
      <c r="C120" s="34"/>
      <c r="D120" s="34"/>
      <c r="E120" s="34"/>
      <c r="F120" s="34"/>
      <c r="G120" s="34"/>
    </row>
    <row r="121" spans="1:7" x14ac:dyDescent="0.25">
      <c r="A121" s="54"/>
      <c r="B121" s="56"/>
      <c r="C121" s="34"/>
      <c r="D121" s="34"/>
      <c r="E121" s="34"/>
      <c r="F121" s="34"/>
      <c r="G121" s="34"/>
    </row>
    <row r="122" spans="1:7" x14ac:dyDescent="0.25">
      <c r="A122" s="54"/>
      <c r="B122" s="56"/>
      <c r="C122" s="34"/>
      <c r="D122" s="34"/>
      <c r="E122" s="34"/>
      <c r="F122" s="34"/>
      <c r="G122" s="34"/>
    </row>
    <row r="123" spans="1:7" x14ac:dyDescent="0.25">
      <c r="A123" s="54"/>
      <c r="B123" s="56"/>
      <c r="C123" s="34"/>
      <c r="D123" s="34"/>
      <c r="E123" s="34"/>
      <c r="F123" s="34"/>
      <c r="G123" s="34"/>
    </row>
    <row r="124" spans="1:7" x14ac:dyDescent="0.25">
      <c r="A124" s="54"/>
      <c r="B124" s="56"/>
      <c r="C124" s="34"/>
      <c r="D124" s="34"/>
      <c r="E124" s="34"/>
      <c r="F124" s="34"/>
      <c r="G124" s="34"/>
    </row>
    <row r="125" spans="1:7" x14ac:dyDescent="0.25">
      <c r="A125" s="54"/>
      <c r="B125" s="56"/>
      <c r="C125" s="34"/>
      <c r="D125" s="34"/>
      <c r="E125" s="34"/>
      <c r="F125" s="34"/>
      <c r="G125" s="34"/>
    </row>
    <row r="126" spans="1:7" x14ac:dyDescent="0.25">
      <c r="A126" s="54"/>
      <c r="B126" s="56"/>
      <c r="C126" s="34"/>
      <c r="D126" s="34"/>
      <c r="E126" s="34"/>
      <c r="F126" s="34"/>
      <c r="G126" s="34"/>
    </row>
    <row r="127" spans="1:7" x14ac:dyDescent="0.25">
      <c r="A127" s="54"/>
      <c r="B127" s="56"/>
      <c r="C127" s="34"/>
      <c r="D127" s="34"/>
      <c r="E127" s="34"/>
      <c r="F127" s="34"/>
      <c r="G127" s="34"/>
    </row>
    <row r="128" spans="1:7" x14ac:dyDescent="0.25">
      <c r="A128" s="54"/>
      <c r="B128" s="56"/>
      <c r="C128" s="34"/>
      <c r="D128" s="34"/>
      <c r="E128" s="34"/>
      <c r="F128" s="34"/>
      <c r="G128" s="34"/>
    </row>
    <row r="129" spans="1:7" x14ac:dyDescent="0.25">
      <c r="A129" s="54"/>
      <c r="B129" s="56"/>
      <c r="C129" s="34"/>
      <c r="D129" s="34"/>
      <c r="E129" s="34"/>
      <c r="F129" s="34"/>
      <c r="G129" s="34"/>
    </row>
    <row r="130" spans="1:7" x14ac:dyDescent="0.25">
      <c r="A130" s="54"/>
      <c r="B130" s="56"/>
      <c r="C130" s="34"/>
      <c r="D130" s="34"/>
      <c r="E130" s="34"/>
      <c r="F130" s="34"/>
      <c r="G130" s="34"/>
    </row>
    <row r="131" spans="1:7" x14ac:dyDescent="0.25">
      <c r="A131" s="54"/>
      <c r="B131" s="56"/>
      <c r="C131" s="34"/>
      <c r="D131" s="34"/>
      <c r="E131" s="34"/>
      <c r="F131" s="34"/>
      <c r="G131" s="34"/>
    </row>
    <row r="132" spans="1:7" x14ac:dyDescent="0.25">
      <c r="A132" s="54"/>
      <c r="B132" s="56"/>
      <c r="C132" s="34"/>
      <c r="D132" s="34"/>
      <c r="E132" s="34"/>
      <c r="F132" s="34"/>
      <c r="G132" s="34"/>
    </row>
    <row r="133" spans="1:7" x14ac:dyDescent="0.25">
      <c r="A133" s="55"/>
      <c r="B133" s="56"/>
    </row>
    <row r="134" spans="1:7" x14ac:dyDescent="0.25">
      <c r="A134" s="55"/>
      <c r="B134" s="56"/>
    </row>
    <row r="135" spans="1:7" x14ac:dyDescent="0.25">
      <c r="A135" s="55"/>
      <c r="B135" s="56"/>
    </row>
    <row r="136" spans="1:7" x14ac:dyDescent="0.25">
      <c r="A136" s="55"/>
      <c r="B136" s="56"/>
    </row>
    <row r="137" spans="1:7" x14ac:dyDescent="0.25">
      <c r="A137" s="55"/>
      <c r="B137" s="56"/>
    </row>
    <row r="138" spans="1:7" x14ac:dyDescent="0.25">
      <c r="A138" s="55"/>
      <c r="B138" s="56"/>
    </row>
    <row r="139" spans="1:7" x14ac:dyDescent="0.25">
      <c r="A139" s="55"/>
      <c r="B139" s="56"/>
    </row>
    <row r="140" spans="1:7" x14ac:dyDescent="0.25">
      <c r="A140" s="55"/>
      <c r="B140" s="56"/>
    </row>
    <row r="141" spans="1:7" x14ac:dyDescent="0.25">
      <c r="A141" s="41"/>
    </row>
    <row r="142" spans="1:7" x14ac:dyDescent="0.25">
      <c r="A142" s="41"/>
    </row>
    <row r="143" spans="1:7" x14ac:dyDescent="0.25">
      <c r="A143" s="41"/>
    </row>
    <row r="144" spans="1:7" x14ac:dyDescent="0.25">
      <c r="A144" s="41"/>
    </row>
    <row r="145" spans="1:1" x14ac:dyDescent="0.25">
      <c r="A145" s="41"/>
    </row>
    <row r="146" spans="1:1" x14ac:dyDescent="0.25">
      <c r="A146" s="41"/>
    </row>
    <row r="147" spans="1:1" x14ac:dyDescent="0.25">
      <c r="A147" s="41"/>
    </row>
    <row r="148" spans="1:1" x14ac:dyDescent="0.25">
      <c r="A148" s="41"/>
    </row>
    <row r="149" spans="1:1" x14ac:dyDescent="0.25">
      <c r="A149" s="41"/>
    </row>
    <row r="150" spans="1:1" x14ac:dyDescent="0.25">
      <c r="A150" s="41"/>
    </row>
    <row r="151" spans="1:1" x14ac:dyDescent="0.25">
      <c r="A151" s="41"/>
    </row>
    <row r="152" spans="1:1" x14ac:dyDescent="0.25">
      <c r="A152" s="41"/>
    </row>
    <row r="153" spans="1:1" x14ac:dyDescent="0.25">
      <c r="A153" s="41"/>
    </row>
    <row r="154" spans="1:1" x14ac:dyDescent="0.25">
      <c r="A154" s="41"/>
    </row>
    <row r="155" spans="1:1" x14ac:dyDescent="0.25">
      <c r="A155" s="41"/>
    </row>
    <row r="156" spans="1:1" x14ac:dyDescent="0.25">
      <c r="A156" s="41"/>
    </row>
    <row r="157" spans="1:1" x14ac:dyDescent="0.25">
      <c r="A157" s="41"/>
    </row>
    <row r="158" spans="1:1" x14ac:dyDescent="0.25">
      <c r="A158" s="41"/>
    </row>
    <row r="159" spans="1:1" x14ac:dyDescent="0.25">
      <c r="A159" s="41"/>
    </row>
    <row r="160" spans="1:1" x14ac:dyDescent="0.25">
      <c r="A160" s="41"/>
    </row>
    <row r="161" spans="1:1" x14ac:dyDescent="0.25">
      <c r="A161" s="41"/>
    </row>
    <row r="162" spans="1:1" x14ac:dyDescent="0.25">
      <c r="A162" s="41"/>
    </row>
    <row r="163" spans="1:1" x14ac:dyDescent="0.25">
      <c r="A163" s="41"/>
    </row>
    <row r="164" spans="1:1" x14ac:dyDescent="0.25">
      <c r="A164" s="41"/>
    </row>
    <row r="165" spans="1:1" x14ac:dyDescent="0.25">
      <c r="A165" s="41"/>
    </row>
    <row r="166" spans="1:1" x14ac:dyDescent="0.25">
      <c r="A166" s="41"/>
    </row>
    <row r="167" spans="1:1" x14ac:dyDescent="0.25">
      <c r="A167" s="41"/>
    </row>
    <row r="168" spans="1:1" x14ac:dyDescent="0.25">
      <c r="A168" s="41"/>
    </row>
    <row r="169" spans="1:1" x14ac:dyDescent="0.25">
      <c r="A169" s="41"/>
    </row>
    <row r="170" spans="1:1" x14ac:dyDescent="0.25">
      <c r="A170" s="41"/>
    </row>
    <row r="171" spans="1:1" x14ac:dyDescent="0.25">
      <c r="A171" s="41"/>
    </row>
    <row r="172" spans="1:1" x14ac:dyDescent="0.25">
      <c r="A172" s="41"/>
    </row>
    <row r="173" spans="1:1" x14ac:dyDescent="0.25">
      <c r="A173" s="41"/>
    </row>
    <row r="174" spans="1:1" x14ac:dyDescent="0.25">
      <c r="A174" s="41"/>
    </row>
    <row r="175" spans="1:1" x14ac:dyDescent="0.25">
      <c r="A175" s="41"/>
    </row>
    <row r="176" spans="1:1" x14ac:dyDescent="0.25">
      <c r="A176" s="41"/>
    </row>
    <row r="177" spans="1:1" x14ac:dyDescent="0.25">
      <c r="A177" s="41"/>
    </row>
    <row r="178" spans="1:1" x14ac:dyDescent="0.25">
      <c r="A178" s="41"/>
    </row>
    <row r="179" spans="1:1" x14ac:dyDescent="0.25">
      <c r="A179" s="41"/>
    </row>
    <row r="180" spans="1:1" x14ac:dyDescent="0.25">
      <c r="A180" s="41"/>
    </row>
    <row r="181" spans="1:1" x14ac:dyDescent="0.25">
      <c r="A181" s="41"/>
    </row>
    <row r="182" spans="1:1" x14ac:dyDescent="0.25">
      <c r="A182" s="41"/>
    </row>
    <row r="183" spans="1:1" x14ac:dyDescent="0.25">
      <c r="A183" s="41"/>
    </row>
    <row r="184" spans="1:1" x14ac:dyDescent="0.25">
      <c r="A184" s="41"/>
    </row>
    <row r="185" spans="1:1" x14ac:dyDescent="0.25">
      <c r="A185" s="41"/>
    </row>
    <row r="186" spans="1:1" x14ac:dyDescent="0.25">
      <c r="A186" s="41"/>
    </row>
    <row r="187" spans="1:1" x14ac:dyDescent="0.25">
      <c r="A187" s="41"/>
    </row>
    <row r="188" spans="1:1" x14ac:dyDescent="0.25">
      <c r="A188" s="41"/>
    </row>
    <row r="189" spans="1:1" x14ac:dyDescent="0.25">
      <c r="A189" s="41"/>
    </row>
    <row r="190" spans="1:1" x14ac:dyDescent="0.25">
      <c r="A190" s="41"/>
    </row>
    <row r="191" spans="1:1" x14ac:dyDescent="0.25">
      <c r="A191" s="41"/>
    </row>
    <row r="192" spans="1:1" x14ac:dyDescent="0.25">
      <c r="A192" s="41"/>
    </row>
    <row r="193" spans="1:1" x14ac:dyDescent="0.25">
      <c r="A193" s="41"/>
    </row>
    <row r="194" spans="1:1" x14ac:dyDescent="0.25">
      <c r="A194" s="41"/>
    </row>
    <row r="195" spans="1:1" x14ac:dyDescent="0.25">
      <c r="A195" s="41"/>
    </row>
    <row r="196" spans="1:1" x14ac:dyDescent="0.25">
      <c r="A196" s="41"/>
    </row>
    <row r="197" spans="1:1" x14ac:dyDescent="0.25">
      <c r="A197" s="41"/>
    </row>
    <row r="198" spans="1:1" x14ac:dyDescent="0.25">
      <c r="A198" s="41"/>
    </row>
    <row r="199" spans="1:1" x14ac:dyDescent="0.25">
      <c r="A199" s="41"/>
    </row>
    <row r="200" spans="1:1" x14ac:dyDescent="0.25">
      <c r="A200" s="41"/>
    </row>
    <row r="201" spans="1:1" x14ac:dyDescent="0.25">
      <c r="A201" s="41"/>
    </row>
    <row r="202" spans="1:1" x14ac:dyDescent="0.25">
      <c r="A202" s="41"/>
    </row>
    <row r="203" spans="1:1" x14ac:dyDescent="0.25">
      <c r="A203" s="41"/>
    </row>
    <row r="204" spans="1:1" x14ac:dyDescent="0.25">
      <c r="A204" s="41"/>
    </row>
    <row r="205" spans="1:1" x14ac:dyDescent="0.25">
      <c r="A205" s="41"/>
    </row>
    <row r="206" spans="1:1" x14ac:dyDescent="0.25">
      <c r="A206" s="41"/>
    </row>
    <row r="207" spans="1:1" x14ac:dyDescent="0.25">
      <c r="A207" s="41"/>
    </row>
    <row r="208" spans="1:1" x14ac:dyDescent="0.25">
      <c r="A208" s="41"/>
    </row>
    <row r="209" spans="1:1" x14ac:dyDescent="0.25">
      <c r="A209" s="41"/>
    </row>
    <row r="210" spans="1:1" x14ac:dyDescent="0.25">
      <c r="A210" s="41"/>
    </row>
    <row r="211" spans="1:1" x14ac:dyDescent="0.25">
      <c r="A211" s="41"/>
    </row>
    <row r="212" spans="1:1" x14ac:dyDescent="0.25">
      <c r="A212" s="41"/>
    </row>
    <row r="213" spans="1:1" x14ac:dyDescent="0.25">
      <c r="A213" s="41"/>
    </row>
    <row r="214" spans="1:1" x14ac:dyDescent="0.25">
      <c r="A214" s="41"/>
    </row>
    <row r="215" spans="1:1" x14ac:dyDescent="0.25">
      <c r="A215" s="41"/>
    </row>
    <row r="216" spans="1:1" x14ac:dyDescent="0.25">
      <c r="A216" s="41"/>
    </row>
    <row r="217" spans="1:1" x14ac:dyDescent="0.25">
      <c r="A217" s="41"/>
    </row>
    <row r="218" spans="1:1" x14ac:dyDescent="0.25">
      <c r="A218" s="41"/>
    </row>
    <row r="219" spans="1:1" x14ac:dyDescent="0.25">
      <c r="A219" s="41"/>
    </row>
    <row r="220" spans="1:1" x14ac:dyDescent="0.25">
      <c r="A220" s="41"/>
    </row>
    <row r="221" spans="1:1" x14ac:dyDescent="0.25">
      <c r="A221" s="41"/>
    </row>
    <row r="222" spans="1:1" x14ac:dyDescent="0.25">
      <c r="A222" s="41"/>
    </row>
    <row r="223" spans="1:1" x14ac:dyDescent="0.25">
      <c r="A223" s="41"/>
    </row>
    <row r="224" spans="1:1" x14ac:dyDescent="0.25">
      <c r="A224" s="41"/>
    </row>
    <row r="225" spans="1:1" x14ac:dyDescent="0.25">
      <c r="A225" s="41"/>
    </row>
    <row r="226" spans="1:1" x14ac:dyDescent="0.25">
      <c r="A226" s="41"/>
    </row>
    <row r="227" spans="1:1" x14ac:dyDescent="0.25">
      <c r="A227" s="41"/>
    </row>
    <row r="228" spans="1:1" x14ac:dyDescent="0.25">
      <c r="A228" s="41"/>
    </row>
    <row r="229" spans="1:1" x14ac:dyDescent="0.25">
      <c r="A229" s="41"/>
    </row>
    <row r="230" spans="1:1" x14ac:dyDescent="0.25">
      <c r="A230" s="41"/>
    </row>
    <row r="231" spans="1:1" x14ac:dyDescent="0.25">
      <c r="A231" s="41"/>
    </row>
    <row r="232" spans="1:1" x14ac:dyDescent="0.25">
      <c r="A232" s="41"/>
    </row>
    <row r="233" spans="1:1" x14ac:dyDescent="0.25">
      <c r="A233" s="41"/>
    </row>
    <row r="234" spans="1:1" x14ac:dyDescent="0.25">
      <c r="A234" s="41"/>
    </row>
    <row r="235" spans="1:1" x14ac:dyDescent="0.25">
      <c r="A235" s="41"/>
    </row>
    <row r="236" spans="1:1" x14ac:dyDescent="0.25">
      <c r="A236" s="41"/>
    </row>
    <row r="237" spans="1:1" x14ac:dyDescent="0.25">
      <c r="A237" s="41"/>
    </row>
    <row r="238" spans="1:1" x14ac:dyDescent="0.25">
      <c r="A238" s="41"/>
    </row>
    <row r="239" spans="1:1" x14ac:dyDescent="0.25">
      <c r="A239" s="41"/>
    </row>
    <row r="240" spans="1:1" x14ac:dyDescent="0.25">
      <c r="A240" s="41"/>
    </row>
    <row r="241" spans="1:1" x14ac:dyDescent="0.25">
      <c r="A241" s="41"/>
    </row>
    <row r="242" spans="1:1" x14ac:dyDescent="0.25">
      <c r="A242" s="41"/>
    </row>
    <row r="243" spans="1:1" x14ac:dyDescent="0.25">
      <c r="A243" s="41"/>
    </row>
    <row r="244" spans="1:1" x14ac:dyDescent="0.25">
      <c r="A244" s="41"/>
    </row>
    <row r="245" spans="1:1" x14ac:dyDescent="0.25">
      <c r="A245" s="41"/>
    </row>
    <row r="246" spans="1:1" x14ac:dyDescent="0.25">
      <c r="A246" s="41"/>
    </row>
    <row r="247" spans="1:1" x14ac:dyDescent="0.25">
      <c r="A247" s="41"/>
    </row>
    <row r="248" spans="1:1" x14ac:dyDescent="0.25">
      <c r="A248" s="41"/>
    </row>
    <row r="249" spans="1:1" x14ac:dyDescent="0.25">
      <c r="A249" s="41"/>
    </row>
    <row r="250" spans="1:1" x14ac:dyDescent="0.25">
      <c r="A250" s="41"/>
    </row>
    <row r="251" spans="1:1" x14ac:dyDescent="0.25">
      <c r="A251" s="41"/>
    </row>
    <row r="252" spans="1:1" x14ac:dyDescent="0.25">
      <c r="A252" s="41"/>
    </row>
    <row r="253" spans="1:1" x14ac:dyDescent="0.25">
      <c r="A253" s="41"/>
    </row>
    <row r="254" spans="1:1" x14ac:dyDescent="0.25">
      <c r="A254" s="41"/>
    </row>
    <row r="255" spans="1:1" x14ac:dyDescent="0.25">
      <c r="A255" s="41"/>
    </row>
    <row r="256" spans="1:1" x14ac:dyDescent="0.25">
      <c r="A256" s="41"/>
    </row>
    <row r="257" spans="1:1" x14ac:dyDescent="0.25">
      <c r="A257" s="41"/>
    </row>
    <row r="258" spans="1:1" x14ac:dyDescent="0.25">
      <c r="A258" s="41"/>
    </row>
    <row r="259" spans="1:1" x14ac:dyDescent="0.25">
      <c r="A259" s="41"/>
    </row>
    <row r="260" spans="1:1" x14ac:dyDescent="0.25">
      <c r="A260" s="41"/>
    </row>
    <row r="261" spans="1:1" x14ac:dyDescent="0.25">
      <c r="A261" s="41"/>
    </row>
    <row r="262" spans="1:1" x14ac:dyDescent="0.25">
      <c r="A262" s="41"/>
    </row>
    <row r="263" spans="1:1" x14ac:dyDescent="0.25">
      <c r="A263" s="41"/>
    </row>
    <row r="264" spans="1:1" x14ac:dyDescent="0.25">
      <c r="A264" s="41"/>
    </row>
    <row r="265" spans="1:1" x14ac:dyDescent="0.25">
      <c r="A265" s="41"/>
    </row>
    <row r="266" spans="1:1" x14ac:dyDescent="0.25">
      <c r="A266" s="41"/>
    </row>
    <row r="267" spans="1:1" x14ac:dyDescent="0.25">
      <c r="A267" s="41"/>
    </row>
    <row r="268" spans="1:1" x14ac:dyDescent="0.25">
      <c r="A268" s="41"/>
    </row>
    <row r="269" spans="1:1" x14ac:dyDescent="0.25">
      <c r="A269" s="41"/>
    </row>
    <row r="270" spans="1:1" x14ac:dyDescent="0.25">
      <c r="A270" s="41"/>
    </row>
    <row r="271" spans="1:1" x14ac:dyDescent="0.25">
      <c r="A271" s="41"/>
    </row>
    <row r="272" spans="1:1" x14ac:dyDescent="0.25">
      <c r="A272" s="41"/>
    </row>
    <row r="273" spans="1:1" x14ac:dyDescent="0.25">
      <c r="A273" s="41"/>
    </row>
    <row r="274" spans="1:1" x14ac:dyDescent="0.25">
      <c r="A274" s="41"/>
    </row>
    <row r="275" spans="1:1" x14ac:dyDescent="0.25">
      <c r="A275" s="41"/>
    </row>
    <row r="276" spans="1:1" x14ac:dyDescent="0.25">
      <c r="A276" s="41"/>
    </row>
    <row r="277" spans="1:1" x14ac:dyDescent="0.25">
      <c r="A277" s="41"/>
    </row>
    <row r="278" spans="1:1" x14ac:dyDescent="0.25">
      <c r="A278" s="41"/>
    </row>
    <row r="279" spans="1:1" x14ac:dyDescent="0.25">
      <c r="A279" s="41"/>
    </row>
    <row r="280" spans="1:1" x14ac:dyDescent="0.25">
      <c r="A280" s="41"/>
    </row>
    <row r="281" spans="1:1" x14ac:dyDescent="0.25">
      <c r="A281" s="41"/>
    </row>
    <row r="282" spans="1:1" x14ac:dyDescent="0.25">
      <c r="A282" s="41"/>
    </row>
    <row r="283" spans="1:1" x14ac:dyDescent="0.25">
      <c r="A283" s="41"/>
    </row>
    <row r="284" spans="1:1" x14ac:dyDescent="0.25">
      <c r="A284" s="41"/>
    </row>
    <row r="285" spans="1:1" x14ac:dyDescent="0.25">
      <c r="A285" s="41"/>
    </row>
    <row r="286" spans="1:1" x14ac:dyDescent="0.25">
      <c r="A286" s="41"/>
    </row>
    <row r="287" spans="1:1" x14ac:dyDescent="0.25">
      <c r="A287" s="41"/>
    </row>
    <row r="288" spans="1:1" x14ac:dyDescent="0.25">
      <c r="A288" s="41"/>
    </row>
    <row r="289" spans="1:1" x14ac:dyDescent="0.25">
      <c r="A289" s="41"/>
    </row>
    <row r="290" spans="1:1" x14ac:dyDescent="0.25">
      <c r="A290" s="41"/>
    </row>
    <row r="291" spans="1:1" x14ac:dyDescent="0.25">
      <c r="A291" s="41"/>
    </row>
    <row r="292" spans="1:1" x14ac:dyDescent="0.25">
      <c r="A292" s="41"/>
    </row>
    <row r="293" spans="1:1" x14ac:dyDescent="0.25">
      <c r="A293" s="41"/>
    </row>
    <row r="294" spans="1:1" x14ac:dyDescent="0.25">
      <c r="A294" s="41"/>
    </row>
    <row r="295" spans="1:1" x14ac:dyDescent="0.25">
      <c r="A295" s="41"/>
    </row>
    <row r="296" spans="1:1" x14ac:dyDescent="0.25">
      <c r="A296" s="41"/>
    </row>
    <row r="297" spans="1:1" x14ac:dyDescent="0.25">
      <c r="A297" s="41"/>
    </row>
    <row r="298" spans="1:1" x14ac:dyDescent="0.25">
      <c r="A298" s="41"/>
    </row>
    <row r="299" spans="1:1" x14ac:dyDescent="0.25">
      <c r="A299" s="41"/>
    </row>
  </sheetData>
  <mergeCells count="32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E5:G5"/>
    <mergeCell ref="E6:G6"/>
    <mergeCell ref="E7:G7"/>
  </mergeCells>
  <pageMargins left="0.78740157480314965" right="0.39370078740157483" top="0.74803149606299213" bottom="0.74803149606299213" header="0.31496062992125984" footer="0.31496062992125984"/>
  <pageSetup paperSize="9" scale="72" orientation="portrait" r:id="rId1"/>
  <headerFooter alignWithMargins="0"/>
  <rowBreaks count="1" manualBreakCount="1">
    <brk id="4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opLeftCell="A59" workbookViewId="0">
      <selection activeCell="C36" sqref="C36"/>
    </sheetView>
  </sheetViews>
  <sheetFormatPr defaultRowHeight="13.2" x14ac:dyDescent="0.25"/>
  <cols>
    <col min="1" max="1" width="25.5546875" customWidth="1"/>
    <col min="3" max="3" width="8" customWidth="1"/>
    <col min="5" max="5" width="7.44140625" customWidth="1"/>
    <col min="6" max="6" width="10.33203125" customWidth="1"/>
    <col min="7" max="7" width="9.44140625" customWidth="1"/>
  </cols>
  <sheetData>
    <row r="1" spans="1:8" ht="18" x14ac:dyDescent="0.25">
      <c r="A1" s="2"/>
      <c r="B1" s="47"/>
      <c r="C1" s="2"/>
      <c r="D1" s="2"/>
      <c r="E1" s="2"/>
      <c r="F1" s="2"/>
      <c r="G1" s="2"/>
    </row>
    <row r="2" spans="1:8" ht="18" x14ac:dyDescent="0.25">
      <c r="A2" s="2"/>
      <c r="B2" s="47"/>
      <c r="C2" s="2"/>
      <c r="D2" s="63"/>
      <c r="E2" s="63"/>
      <c r="F2" s="63"/>
      <c r="G2" s="63"/>
    </row>
    <row r="3" spans="1:8" ht="18" x14ac:dyDescent="0.25">
      <c r="A3" s="2"/>
      <c r="B3" s="47"/>
      <c r="C3" s="2"/>
      <c r="D3" s="2"/>
      <c r="E3" s="2"/>
      <c r="F3" s="2"/>
      <c r="G3" s="2"/>
    </row>
    <row r="4" spans="1:8" ht="18" x14ac:dyDescent="0.25">
      <c r="A4" s="2"/>
      <c r="B4" s="47"/>
      <c r="C4" s="2"/>
      <c r="D4" s="2"/>
      <c r="E4" s="2"/>
      <c r="F4" s="82" t="s">
        <v>0</v>
      </c>
      <c r="G4" s="82"/>
    </row>
    <row r="5" spans="1:8" ht="18" x14ac:dyDescent="0.25">
      <c r="A5" s="2"/>
      <c r="B5" s="47"/>
      <c r="C5" s="2"/>
      <c r="D5" s="2"/>
      <c r="E5" s="64" t="s">
        <v>89</v>
      </c>
      <c r="F5" s="64"/>
      <c r="G5" s="64"/>
    </row>
    <row r="6" spans="1:8" ht="18" x14ac:dyDescent="0.25">
      <c r="A6" s="2"/>
      <c r="B6" s="47"/>
      <c r="C6" s="2"/>
      <c r="D6" s="2"/>
      <c r="E6" s="64" t="s">
        <v>90</v>
      </c>
      <c r="F6" s="64"/>
      <c r="G6" s="64"/>
    </row>
    <row r="7" spans="1:8" ht="18" x14ac:dyDescent="0.25">
      <c r="A7" s="2"/>
      <c r="B7" s="47"/>
      <c r="C7" s="2"/>
      <c r="D7" s="2"/>
      <c r="E7" s="65"/>
      <c r="F7" s="65"/>
      <c r="G7" s="65"/>
    </row>
    <row r="8" spans="1:8" ht="48.75" customHeight="1" x14ac:dyDescent="0.25">
      <c r="A8" s="2"/>
      <c r="B8" s="47"/>
      <c r="C8" s="2"/>
      <c r="D8" s="82" t="s">
        <v>1</v>
      </c>
      <c r="E8" s="82"/>
      <c r="F8" s="82"/>
      <c r="G8" s="82"/>
      <c r="H8" s="82"/>
    </row>
    <row r="9" spans="1:8" ht="18" x14ac:dyDescent="0.25">
      <c r="A9" s="2"/>
      <c r="B9" s="47"/>
      <c r="C9" s="2"/>
      <c r="D9" s="2"/>
      <c r="E9" s="2"/>
      <c r="F9" s="2"/>
      <c r="G9" s="2"/>
    </row>
    <row r="10" spans="1:8" ht="18" x14ac:dyDescent="0.25">
      <c r="A10" s="2"/>
      <c r="B10" s="47"/>
      <c r="C10" s="2"/>
      <c r="D10" s="2"/>
      <c r="E10" s="2"/>
      <c r="F10" s="3" t="s">
        <v>2</v>
      </c>
      <c r="G10" s="44" t="s">
        <v>3</v>
      </c>
    </row>
    <row r="11" spans="1:8" ht="23.25" customHeight="1" x14ac:dyDescent="0.25">
      <c r="A11" s="2"/>
      <c r="B11" s="47"/>
      <c r="C11" s="2"/>
      <c r="D11" s="2"/>
      <c r="E11" s="2"/>
      <c r="F11" s="3" t="s">
        <v>4</v>
      </c>
      <c r="G11" s="44"/>
    </row>
    <row r="12" spans="1:8" ht="18" hidden="1" x14ac:dyDescent="0.25">
      <c r="A12" s="2"/>
      <c r="B12" s="47"/>
      <c r="C12" s="2"/>
      <c r="D12" s="2"/>
      <c r="E12" s="2"/>
      <c r="F12" s="3" t="s">
        <v>5</v>
      </c>
      <c r="G12" s="44"/>
    </row>
    <row r="13" spans="1:8" ht="18" hidden="1" x14ac:dyDescent="0.25">
      <c r="A13" s="2"/>
      <c r="B13" s="47"/>
      <c r="C13" s="2"/>
      <c r="D13" s="2"/>
      <c r="E13" s="2"/>
      <c r="F13" s="3" t="s">
        <v>6</v>
      </c>
      <c r="G13" s="44"/>
    </row>
    <row r="14" spans="1:8" ht="18" hidden="1" x14ac:dyDescent="0.25">
      <c r="A14" s="2"/>
      <c r="B14" s="47"/>
      <c r="C14" s="2"/>
      <c r="D14" s="2"/>
      <c r="E14" s="2"/>
      <c r="F14" s="61" t="s">
        <v>7</v>
      </c>
      <c r="G14" s="62"/>
    </row>
    <row r="15" spans="1:8" ht="18" hidden="1" x14ac:dyDescent="0.25">
      <c r="A15" s="2"/>
      <c r="B15" s="47"/>
      <c r="C15" s="2"/>
      <c r="D15" s="2"/>
      <c r="E15" s="2"/>
      <c r="F15" s="2"/>
      <c r="G15" s="2"/>
    </row>
    <row r="16" spans="1:8" ht="18" hidden="1" x14ac:dyDescent="0.25">
      <c r="A16" s="2"/>
      <c r="B16" s="68"/>
      <c r="C16" s="68"/>
      <c r="D16" s="2"/>
      <c r="E16" s="2"/>
      <c r="F16" s="69" t="s">
        <v>8</v>
      </c>
      <c r="G16" s="69"/>
    </row>
    <row r="17" spans="1:7" ht="33.75" customHeight="1" x14ac:dyDescent="0.25">
      <c r="A17" s="5" t="s">
        <v>9</v>
      </c>
      <c r="B17" s="66" t="s">
        <v>93</v>
      </c>
      <c r="C17" s="66"/>
      <c r="D17" s="66"/>
      <c r="E17" s="67"/>
      <c r="F17" s="6" t="s">
        <v>10</v>
      </c>
      <c r="G17" s="7">
        <v>1998615</v>
      </c>
    </row>
    <row r="18" spans="1:7" ht="33" customHeight="1" x14ac:dyDescent="0.25">
      <c r="A18" s="5" t="s">
        <v>11</v>
      </c>
      <c r="B18" s="66" t="s">
        <v>12</v>
      </c>
      <c r="C18" s="66"/>
      <c r="D18" s="66"/>
      <c r="E18" s="67"/>
      <c r="F18" s="8" t="s">
        <v>13</v>
      </c>
      <c r="G18" s="7">
        <v>430</v>
      </c>
    </row>
    <row r="19" spans="1:7" ht="22.5" customHeight="1" x14ac:dyDescent="0.25">
      <c r="A19" s="5" t="s">
        <v>14</v>
      </c>
      <c r="B19" s="66" t="s">
        <v>92</v>
      </c>
      <c r="C19" s="66"/>
      <c r="D19" s="66"/>
      <c r="E19" s="67"/>
      <c r="F19" s="8" t="s">
        <v>15</v>
      </c>
      <c r="G19" s="9">
        <v>5120210100</v>
      </c>
    </row>
    <row r="20" spans="1:7" ht="27" customHeight="1" x14ac:dyDescent="0.25">
      <c r="A20" s="5" t="s">
        <v>16</v>
      </c>
      <c r="B20" s="66" t="s">
        <v>91</v>
      </c>
      <c r="C20" s="66"/>
      <c r="D20" s="66"/>
      <c r="E20" s="67"/>
      <c r="F20" s="8" t="s">
        <v>17</v>
      </c>
      <c r="G20" s="7"/>
    </row>
    <row r="21" spans="1:7" ht="26.25" customHeight="1" x14ac:dyDescent="0.25">
      <c r="A21" s="5" t="s">
        <v>18</v>
      </c>
      <c r="B21" s="66" t="s">
        <v>19</v>
      </c>
      <c r="C21" s="66"/>
      <c r="D21" s="66"/>
      <c r="E21" s="67"/>
      <c r="F21" s="8" t="s">
        <v>20</v>
      </c>
      <c r="G21" s="7"/>
    </row>
    <row r="22" spans="1:7" ht="64.5" customHeight="1" x14ac:dyDescent="0.25">
      <c r="A22" s="5" t="s">
        <v>21</v>
      </c>
      <c r="B22" s="66" t="s">
        <v>22</v>
      </c>
      <c r="C22" s="66"/>
      <c r="D22" s="66"/>
      <c r="E22" s="67"/>
      <c r="F22" s="8" t="s">
        <v>23</v>
      </c>
      <c r="G22" s="7" t="s">
        <v>94</v>
      </c>
    </row>
    <row r="23" spans="1:7" ht="24.75" customHeight="1" x14ac:dyDescent="0.25">
      <c r="A23" s="5" t="s">
        <v>24</v>
      </c>
      <c r="B23" s="66" t="s">
        <v>25</v>
      </c>
      <c r="C23" s="66"/>
      <c r="D23" s="66"/>
      <c r="E23" s="67"/>
      <c r="F23" s="10"/>
      <c r="G23" s="11"/>
    </row>
    <row r="24" spans="1:7" ht="39.75" customHeight="1" x14ac:dyDescent="0.25">
      <c r="A24" s="5" t="s">
        <v>26</v>
      </c>
      <c r="B24" s="66" t="s">
        <v>27</v>
      </c>
      <c r="C24" s="66"/>
      <c r="D24" s="66"/>
      <c r="E24" s="67"/>
      <c r="F24" s="12"/>
      <c r="G24" s="12"/>
    </row>
    <row r="25" spans="1:7" ht="15.6" x14ac:dyDescent="0.25">
      <c r="A25" s="5" t="s">
        <v>28</v>
      </c>
      <c r="B25" s="72" t="s">
        <v>95</v>
      </c>
      <c r="C25" s="72"/>
      <c r="D25" s="72"/>
      <c r="E25" s="73"/>
      <c r="F25" s="11"/>
      <c r="G25" s="11"/>
    </row>
    <row r="26" spans="1:7" ht="15.6" x14ac:dyDescent="0.25">
      <c r="A26" s="5" t="s">
        <v>29</v>
      </c>
      <c r="B26" s="66" t="s">
        <v>96</v>
      </c>
      <c r="C26" s="66"/>
      <c r="D26" s="66"/>
      <c r="E26" s="67"/>
      <c r="F26" s="12"/>
      <c r="G26" s="12"/>
    </row>
    <row r="27" spans="1:7" ht="18" x14ac:dyDescent="0.25">
      <c r="A27" s="2"/>
      <c r="B27" s="47"/>
      <c r="C27" s="2"/>
      <c r="D27" s="2"/>
      <c r="E27" s="2"/>
      <c r="F27" s="2"/>
      <c r="G27" s="2"/>
    </row>
    <row r="28" spans="1:7" ht="17.399999999999999" x14ac:dyDescent="0.25">
      <c r="A28" s="84" t="s">
        <v>97</v>
      </c>
      <c r="B28" s="84"/>
      <c r="C28" s="84"/>
      <c r="D28" s="84"/>
      <c r="E28" s="84"/>
      <c r="F28" s="84"/>
      <c r="G28" s="84"/>
    </row>
    <row r="29" spans="1:7" ht="17.399999999999999" x14ac:dyDescent="0.25">
      <c r="A29" s="74"/>
      <c r="B29" s="74"/>
      <c r="C29" s="74"/>
      <c r="D29" s="74"/>
      <c r="E29" s="74"/>
      <c r="F29" s="74"/>
      <c r="G29" s="74"/>
    </row>
    <row r="30" spans="1:7" ht="34.799999999999997" x14ac:dyDescent="0.25">
      <c r="A30" s="43"/>
      <c r="B30" s="13"/>
      <c r="C30" s="43"/>
      <c r="D30" s="43"/>
      <c r="E30" s="75" t="s">
        <v>30</v>
      </c>
      <c r="F30" s="75"/>
      <c r="G30" s="43" t="s">
        <v>31</v>
      </c>
    </row>
    <row r="31" spans="1:7" ht="18" x14ac:dyDescent="0.25">
      <c r="A31" s="69" t="s">
        <v>32</v>
      </c>
      <c r="B31" s="76" t="s">
        <v>33</v>
      </c>
      <c r="C31" s="76" t="s">
        <v>34</v>
      </c>
      <c r="D31" s="76" t="s">
        <v>35</v>
      </c>
      <c r="E31" s="76"/>
      <c r="F31" s="76"/>
      <c r="G31" s="76"/>
    </row>
    <row r="32" spans="1:7" ht="18" x14ac:dyDescent="0.25">
      <c r="A32" s="69"/>
      <c r="B32" s="76"/>
      <c r="C32" s="76"/>
      <c r="D32" s="14" t="s">
        <v>36</v>
      </c>
      <c r="E32" s="14" t="s">
        <v>37</v>
      </c>
      <c r="F32" s="14" t="s">
        <v>38</v>
      </c>
      <c r="G32" s="14" t="s">
        <v>39</v>
      </c>
    </row>
    <row r="33" spans="1:7" ht="18" x14ac:dyDescent="0.25">
      <c r="A33" s="44">
        <v>1</v>
      </c>
      <c r="B33" s="45">
        <v>2</v>
      </c>
      <c r="C33" s="45">
        <v>5</v>
      </c>
      <c r="D33" s="45">
        <v>6</v>
      </c>
      <c r="E33" s="45">
        <v>7</v>
      </c>
      <c r="F33" s="45">
        <v>8</v>
      </c>
      <c r="G33" s="45">
        <v>9</v>
      </c>
    </row>
    <row r="34" spans="1:7" ht="15.6" x14ac:dyDescent="0.25">
      <c r="A34" s="70" t="s">
        <v>40</v>
      </c>
      <c r="B34" s="70"/>
      <c r="C34" s="70"/>
      <c r="D34" s="70"/>
      <c r="E34" s="70"/>
      <c r="F34" s="70"/>
      <c r="G34" s="79"/>
    </row>
    <row r="35" spans="1:7" ht="15.6" x14ac:dyDescent="0.25">
      <c r="A35" s="80" t="s">
        <v>41</v>
      </c>
      <c r="B35" s="80"/>
      <c r="C35" s="80"/>
      <c r="D35" s="80"/>
      <c r="E35" s="80"/>
      <c r="F35" s="80"/>
      <c r="G35" s="80"/>
    </row>
    <row r="36" spans="1:7" ht="71.25" customHeight="1" x14ac:dyDescent="0.25">
      <c r="A36" s="16" t="s">
        <v>42</v>
      </c>
      <c r="B36" s="17">
        <v>100</v>
      </c>
      <c r="C36" s="18">
        <f>SUM(D36:G36)</f>
        <v>21629.9</v>
      </c>
      <c r="D36" s="18">
        <v>5025</v>
      </c>
      <c r="E36" s="18">
        <v>5880.4</v>
      </c>
      <c r="F36" s="18">
        <v>5788.6</v>
      </c>
      <c r="G36" s="18">
        <v>4935.8999999999996</v>
      </c>
    </row>
    <row r="37" spans="1:7" ht="53.25" customHeight="1" x14ac:dyDescent="0.25">
      <c r="A37" s="16" t="s">
        <v>43</v>
      </c>
      <c r="B37" s="17">
        <v>110</v>
      </c>
      <c r="C37" s="18">
        <f>SUM(D37:G37)</f>
        <v>3145.2</v>
      </c>
      <c r="D37" s="18">
        <v>1214.7</v>
      </c>
      <c r="E37" s="18">
        <v>359.3</v>
      </c>
      <c r="F37" s="18">
        <v>359.3</v>
      </c>
      <c r="G37" s="18">
        <v>1211.9000000000001</v>
      </c>
    </row>
    <row r="38" spans="1:7" ht="75" customHeight="1" x14ac:dyDescent="0.25">
      <c r="A38" s="16" t="s">
        <v>44</v>
      </c>
      <c r="B38" s="19">
        <v>120</v>
      </c>
      <c r="C38" s="18">
        <f>SUM(D38:G38)</f>
        <v>700</v>
      </c>
      <c r="D38" s="18">
        <v>175</v>
      </c>
      <c r="E38" s="18">
        <v>175</v>
      </c>
      <c r="F38" s="18">
        <v>175</v>
      </c>
      <c r="G38" s="18">
        <v>175</v>
      </c>
    </row>
    <row r="39" spans="1:7" ht="39.75" customHeight="1" x14ac:dyDescent="0.25">
      <c r="A39" s="16" t="s">
        <v>45</v>
      </c>
      <c r="B39" s="19">
        <v>130</v>
      </c>
      <c r="C39" s="18">
        <f>SUM(D39:G39)</f>
        <v>0</v>
      </c>
      <c r="D39" s="18"/>
      <c r="E39" s="18"/>
      <c r="F39" s="18"/>
      <c r="G39" s="18"/>
    </row>
    <row r="40" spans="1:7" ht="85.5" customHeight="1" x14ac:dyDescent="0.25">
      <c r="A40" s="42" t="s">
        <v>46</v>
      </c>
      <c r="B40" s="17">
        <v>140</v>
      </c>
      <c r="C40" s="18">
        <f>SUM(D40:G40)</f>
        <v>19941.5</v>
      </c>
      <c r="D40" s="18">
        <f>SUM(D42:D46)</f>
        <v>5031.3</v>
      </c>
      <c r="E40" s="18">
        <f>SUM(E42:E46)</f>
        <v>5031.3</v>
      </c>
      <c r="F40" s="18">
        <f>SUM(F42:F46)</f>
        <v>4939.5</v>
      </c>
      <c r="G40" s="18">
        <f>SUM(G42:G46)</f>
        <v>4939.3999999999996</v>
      </c>
    </row>
    <row r="41" spans="1:7" ht="57.75" customHeight="1" x14ac:dyDescent="0.25">
      <c r="A41" s="16" t="s">
        <v>47</v>
      </c>
      <c r="B41" s="17"/>
      <c r="C41" s="18"/>
      <c r="D41" s="20"/>
      <c r="E41" s="20"/>
      <c r="F41" s="20"/>
      <c r="G41" s="20"/>
    </row>
    <row r="42" spans="1:7" ht="35.25" customHeight="1" x14ac:dyDescent="0.25">
      <c r="A42" s="16" t="s">
        <v>48</v>
      </c>
      <c r="B42" s="21">
        <v>141</v>
      </c>
      <c r="C42" s="20">
        <f t="shared" ref="C42:C52" si="0">SUM(D42:G42)</f>
        <v>1583.6</v>
      </c>
      <c r="D42" s="20">
        <v>441.8</v>
      </c>
      <c r="E42" s="20">
        <v>441.8</v>
      </c>
      <c r="F42" s="20">
        <v>350</v>
      </c>
      <c r="G42" s="20">
        <v>350</v>
      </c>
    </row>
    <row r="43" spans="1:7" ht="15.6" x14ac:dyDescent="0.25">
      <c r="A43" s="16" t="s">
        <v>49</v>
      </c>
      <c r="B43" s="21">
        <v>142</v>
      </c>
      <c r="C43" s="20">
        <f t="shared" si="0"/>
        <v>12714.4</v>
      </c>
      <c r="D43" s="20">
        <v>3178.6</v>
      </c>
      <c r="E43" s="20">
        <v>3178.6</v>
      </c>
      <c r="F43" s="20">
        <v>3178.6</v>
      </c>
      <c r="G43" s="20">
        <v>3178.6</v>
      </c>
    </row>
    <row r="44" spans="1:7" ht="31.2" x14ac:dyDescent="0.25">
      <c r="A44" s="16" t="s">
        <v>50</v>
      </c>
      <c r="B44" s="21">
        <v>143</v>
      </c>
      <c r="C44" s="20">
        <f t="shared" si="0"/>
        <v>2797.2</v>
      </c>
      <c r="D44" s="20">
        <v>699.3</v>
      </c>
      <c r="E44" s="20">
        <v>699.3</v>
      </c>
      <c r="F44" s="20">
        <v>699.3</v>
      </c>
      <c r="G44" s="20">
        <v>699.3</v>
      </c>
    </row>
    <row r="45" spans="1:7" ht="15.6" x14ac:dyDescent="0.25">
      <c r="A45" s="16" t="s">
        <v>51</v>
      </c>
      <c r="B45" s="21">
        <v>144</v>
      </c>
      <c r="C45" s="20">
        <f t="shared" si="0"/>
        <v>0</v>
      </c>
      <c r="D45" s="20">
        <v>0</v>
      </c>
      <c r="E45" s="20">
        <v>0</v>
      </c>
      <c r="F45" s="20">
        <v>0</v>
      </c>
      <c r="G45" s="20">
        <v>0</v>
      </c>
    </row>
    <row r="46" spans="1:7" ht="15.6" x14ac:dyDescent="0.25">
      <c r="A46" s="16" t="s">
        <v>52</v>
      </c>
      <c r="B46" s="21">
        <v>145</v>
      </c>
      <c r="C46" s="20">
        <f t="shared" si="0"/>
        <v>2846.3</v>
      </c>
      <c r="D46" s="20">
        <v>711.6</v>
      </c>
      <c r="E46" s="20">
        <v>711.6</v>
      </c>
      <c r="F46" s="20">
        <v>711.6</v>
      </c>
      <c r="G46" s="20">
        <v>711.5</v>
      </c>
    </row>
    <row r="47" spans="1:7" ht="71.25" customHeight="1" x14ac:dyDescent="0.25">
      <c r="A47" s="42" t="s">
        <v>53</v>
      </c>
      <c r="B47" s="17">
        <v>150</v>
      </c>
      <c r="C47" s="18">
        <f t="shared" si="0"/>
        <v>5533.6</v>
      </c>
      <c r="D47" s="18">
        <f>SUM(D48:D52)</f>
        <v>1383.4</v>
      </c>
      <c r="E47" s="18">
        <f>SUM(E48:E52)</f>
        <v>1383.4</v>
      </c>
      <c r="F47" s="18">
        <f>SUM(F48:F52)</f>
        <v>1383.4</v>
      </c>
      <c r="G47" s="18">
        <f>SUM(G48:G52)</f>
        <v>1383.4</v>
      </c>
    </row>
    <row r="48" spans="1:7" ht="36" customHeight="1" x14ac:dyDescent="0.25">
      <c r="A48" s="16" t="s">
        <v>48</v>
      </c>
      <c r="B48" s="19">
        <v>151</v>
      </c>
      <c r="C48" s="20">
        <f t="shared" si="0"/>
        <v>89.6</v>
      </c>
      <c r="D48" s="20">
        <v>22.4</v>
      </c>
      <c r="E48" s="20">
        <v>22.4</v>
      </c>
      <c r="F48" s="20">
        <v>22.4</v>
      </c>
      <c r="G48" s="20">
        <v>22.4</v>
      </c>
    </row>
    <row r="49" spans="1:7" ht="15.6" x14ac:dyDescent="0.25">
      <c r="A49" s="16" t="s">
        <v>49</v>
      </c>
      <c r="B49" s="19">
        <v>152</v>
      </c>
      <c r="C49" s="20">
        <f t="shared" si="0"/>
        <v>3500</v>
      </c>
      <c r="D49" s="20">
        <v>875</v>
      </c>
      <c r="E49" s="20">
        <v>875</v>
      </c>
      <c r="F49" s="20">
        <v>875</v>
      </c>
      <c r="G49" s="20">
        <v>875</v>
      </c>
    </row>
    <row r="50" spans="1:7" ht="31.2" x14ac:dyDescent="0.25">
      <c r="A50" s="16" t="s">
        <v>50</v>
      </c>
      <c r="B50" s="19">
        <v>153</v>
      </c>
      <c r="C50" s="20">
        <f t="shared" si="0"/>
        <v>770</v>
      </c>
      <c r="D50" s="20">
        <v>192.5</v>
      </c>
      <c r="E50" s="20">
        <v>192.5</v>
      </c>
      <c r="F50" s="20">
        <v>192.5</v>
      </c>
      <c r="G50" s="20">
        <v>192.5</v>
      </c>
    </row>
    <row r="51" spans="1:7" ht="15.6" x14ac:dyDescent="0.25">
      <c r="A51" s="16" t="s">
        <v>51</v>
      </c>
      <c r="B51" s="19">
        <v>154</v>
      </c>
      <c r="C51" s="20">
        <f t="shared" si="0"/>
        <v>0</v>
      </c>
      <c r="D51" s="20">
        <v>0</v>
      </c>
      <c r="E51" s="20">
        <v>0</v>
      </c>
      <c r="F51" s="20">
        <v>0</v>
      </c>
      <c r="G51" s="20">
        <v>0</v>
      </c>
    </row>
    <row r="52" spans="1:7" ht="15.6" x14ac:dyDescent="0.25">
      <c r="A52" s="16" t="s">
        <v>52</v>
      </c>
      <c r="B52" s="19">
        <v>155</v>
      </c>
      <c r="C52" s="20">
        <f t="shared" si="0"/>
        <v>1174</v>
      </c>
      <c r="D52" s="20">
        <v>293.5</v>
      </c>
      <c r="E52" s="20">
        <v>293.5</v>
      </c>
      <c r="F52" s="20">
        <v>293.5</v>
      </c>
      <c r="G52" s="20">
        <v>293.5</v>
      </c>
    </row>
    <row r="53" spans="1:7" ht="15.6" x14ac:dyDescent="0.25">
      <c r="A53" s="81" t="s">
        <v>54</v>
      </c>
      <c r="B53" s="70"/>
      <c r="C53" s="70"/>
      <c r="D53" s="70"/>
      <c r="E53" s="70"/>
      <c r="F53" s="70"/>
      <c r="G53" s="79"/>
    </row>
    <row r="54" spans="1:7" ht="15.6" x14ac:dyDescent="0.25">
      <c r="A54" s="16" t="s">
        <v>48</v>
      </c>
      <c r="B54" s="7">
        <v>200</v>
      </c>
      <c r="C54" s="20">
        <f t="shared" ref="C54:C59" si="1">SUM(D54:G54)</f>
        <v>1673.1999999999998</v>
      </c>
      <c r="D54" s="20">
        <f t="shared" ref="D54:G58" si="2">D42+D48</f>
        <v>464.2</v>
      </c>
      <c r="E54" s="20">
        <f>E42+E48</f>
        <v>464.2</v>
      </c>
      <c r="F54" s="20">
        <f t="shared" si="2"/>
        <v>372.4</v>
      </c>
      <c r="G54" s="20">
        <f t="shared" si="2"/>
        <v>372.4</v>
      </c>
    </row>
    <row r="55" spans="1:7" ht="45.75" customHeight="1" x14ac:dyDescent="0.25">
      <c r="A55" s="16" t="s">
        <v>49</v>
      </c>
      <c r="B55" s="7">
        <v>210</v>
      </c>
      <c r="C55" s="20">
        <f t="shared" si="1"/>
        <v>16214.4</v>
      </c>
      <c r="D55" s="20">
        <f t="shared" si="2"/>
        <v>4053.6</v>
      </c>
      <c r="E55" s="20">
        <f t="shared" si="2"/>
        <v>4053.6</v>
      </c>
      <c r="F55" s="20">
        <f t="shared" si="2"/>
        <v>4053.6</v>
      </c>
      <c r="G55" s="20">
        <f t="shared" si="2"/>
        <v>4053.6</v>
      </c>
    </row>
    <row r="56" spans="1:7" ht="31.2" x14ac:dyDescent="0.25">
      <c r="A56" s="16" t="s">
        <v>50</v>
      </c>
      <c r="B56" s="7">
        <v>220</v>
      </c>
      <c r="C56" s="20">
        <f t="shared" si="1"/>
        <v>3567.2</v>
      </c>
      <c r="D56" s="20">
        <f t="shared" si="2"/>
        <v>891.8</v>
      </c>
      <c r="E56" s="20">
        <f t="shared" si="2"/>
        <v>891.8</v>
      </c>
      <c r="F56" s="20">
        <f t="shared" si="2"/>
        <v>891.8</v>
      </c>
      <c r="G56" s="20">
        <f t="shared" si="2"/>
        <v>891.8</v>
      </c>
    </row>
    <row r="57" spans="1:7" ht="15.6" x14ac:dyDescent="0.25">
      <c r="A57" s="16" t="s">
        <v>51</v>
      </c>
      <c r="B57" s="7">
        <v>230</v>
      </c>
      <c r="C57" s="20">
        <f t="shared" si="1"/>
        <v>0</v>
      </c>
      <c r="D57" s="20">
        <f t="shared" si="2"/>
        <v>0</v>
      </c>
      <c r="E57" s="20">
        <f t="shared" si="2"/>
        <v>0</v>
      </c>
      <c r="F57" s="20">
        <f t="shared" si="2"/>
        <v>0</v>
      </c>
      <c r="G57" s="20">
        <f t="shared" si="2"/>
        <v>0</v>
      </c>
    </row>
    <row r="58" spans="1:7" ht="15.6" x14ac:dyDescent="0.25">
      <c r="A58" s="16" t="s">
        <v>55</v>
      </c>
      <c r="B58" s="7">
        <v>240</v>
      </c>
      <c r="C58" s="20">
        <f t="shared" si="1"/>
        <v>4020.3</v>
      </c>
      <c r="D58" s="20">
        <f t="shared" si="2"/>
        <v>1005.1</v>
      </c>
      <c r="E58" s="20">
        <f t="shared" si="2"/>
        <v>1005.1</v>
      </c>
      <c r="F58" s="20">
        <f t="shared" si="2"/>
        <v>1005.1</v>
      </c>
      <c r="G58" s="20">
        <f t="shared" si="2"/>
        <v>1005</v>
      </c>
    </row>
    <row r="59" spans="1:7" ht="52.5" customHeight="1" x14ac:dyDescent="0.25">
      <c r="A59" s="16" t="s">
        <v>56</v>
      </c>
      <c r="B59" s="7">
        <v>250</v>
      </c>
      <c r="C59" s="20">
        <f t="shared" si="1"/>
        <v>25475.100000000002</v>
      </c>
      <c r="D59" s="20">
        <f>SUM(D54:D58)</f>
        <v>6414.7000000000007</v>
      </c>
      <c r="E59" s="20">
        <f>SUM(E54:E58)</f>
        <v>6414.7000000000007</v>
      </c>
      <c r="F59" s="20">
        <f>SUM(F54:F58)</f>
        <v>6322.9000000000005</v>
      </c>
      <c r="G59" s="20">
        <f>SUM(G54:G58)</f>
        <v>6322.8</v>
      </c>
    </row>
    <row r="60" spans="1:7" ht="22.5" customHeight="1" x14ac:dyDescent="0.25">
      <c r="A60" s="81" t="s">
        <v>57</v>
      </c>
      <c r="B60" s="70"/>
      <c r="C60" s="70"/>
      <c r="D60" s="70"/>
      <c r="E60" s="70"/>
      <c r="F60" s="70"/>
      <c r="G60" s="79"/>
    </row>
    <row r="61" spans="1:7" ht="51.75" customHeight="1" x14ac:dyDescent="0.25">
      <c r="A61" s="16" t="s">
        <v>58</v>
      </c>
      <c r="B61" s="7">
        <v>300</v>
      </c>
      <c r="C61" s="18">
        <f t="shared" ref="C61:C69" si="3">SUM(D61:G61)</f>
        <v>0</v>
      </c>
      <c r="D61" s="24">
        <f>D62</f>
        <v>0</v>
      </c>
      <c r="E61" s="24">
        <f>E62</f>
        <v>0</v>
      </c>
      <c r="F61" s="24">
        <f>F62</f>
        <v>0</v>
      </c>
      <c r="G61" s="24">
        <f>G62</f>
        <v>0</v>
      </c>
    </row>
    <row r="62" spans="1:7" ht="57" customHeight="1" x14ac:dyDescent="0.25">
      <c r="A62" s="16" t="s">
        <v>59</v>
      </c>
      <c r="B62" s="25">
        <v>301</v>
      </c>
      <c r="C62" s="20">
        <f t="shared" si="3"/>
        <v>0</v>
      </c>
      <c r="D62" s="24"/>
      <c r="E62" s="24"/>
      <c r="F62" s="20"/>
      <c r="G62" s="20"/>
    </row>
    <row r="63" spans="1:7" ht="55.5" customHeight="1" x14ac:dyDescent="0.25">
      <c r="A63" s="42" t="s">
        <v>60</v>
      </c>
      <c r="B63" s="26">
        <v>400</v>
      </c>
      <c r="C63" s="18">
        <f t="shared" si="3"/>
        <v>0</v>
      </c>
      <c r="D63" s="18">
        <f>SUM(D64:D69)</f>
        <v>0</v>
      </c>
      <c r="E63" s="18">
        <f>SUM(E64:E69)</f>
        <v>0</v>
      </c>
      <c r="F63" s="18">
        <f>SUM(F64:F69)</f>
        <v>0</v>
      </c>
      <c r="G63" s="18">
        <f>SUM(G64:G69)</f>
        <v>0</v>
      </c>
    </row>
    <row r="64" spans="1:7" ht="42.75" customHeight="1" x14ac:dyDescent="0.25">
      <c r="A64" s="16" t="s">
        <v>61</v>
      </c>
      <c r="B64" s="27">
        <v>410</v>
      </c>
      <c r="C64" s="20"/>
      <c r="D64" s="20"/>
      <c r="E64" s="20"/>
      <c r="F64" s="20"/>
      <c r="G64" s="20"/>
    </row>
    <row r="65" spans="1:7" ht="54" customHeight="1" x14ac:dyDescent="0.25">
      <c r="A65" s="16" t="s">
        <v>62</v>
      </c>
      <c r="B65" s="28">
        <v>420</v>
      </c>
      <c r="C65" s="20">
        <f t="shared" si="3"/>
        <v>0</v>
      </c>
      <c r="D65" s="20"/>
      <c r="E65" s="20"/>
      <c r="F65" s="20"/>
      <c r="G65" s="20"/>
    </row>
    <row r="66" spans="1:7" ht="59.25" customHeight="1" x14ac:dyDescent="0.25">
      <c r="A66" s="16" t="s">
        <v>63</v>
      </c>
      <c r="B66" s="27">
        <v>430</v>
      </c>
      <c r="C66" s="20">
        <f t="shared" si="3"/>
        <v>0</v>
      </c>
      <c r="D66" s="20"/>
      <c r="E66" s="20"/>
      <c r="F66" s="20"/>
      <c r="G66" s="20"/>
    </row>
    <row r="67" spans="1:7" ht="43.5" customHeight="1" x14ac:dyDescent="0.25">
      <c r="A67" s="16" t="s">
        <v>64</v>
      </c>
      <c r="B67" s="28">
        <v>440</v>
      </c>
      <c r="C67" s="20">
        <f t="shared" si="3"/>
        <v>0</v>
      </c>
      <c r="D67" s="20"/>
      <c r="E67" s="20"/>
      <c r="F67" s="20"/>
      <c r="G67" s="20"/>
    </row>
    <row r="68" spans="1:7" ht="51.75" customHeight="1" x14ac:dyDescent="0.25">
      <c r="A68" s="16" t="s">
        <v>65</v>
      </c>
      <c r="B68" s="27">
        <v>450</v>
      </c>
      <c r="C68" s="20">
        <f t="shared" si="3"/>
        <v>0</v>
      </c>
      <c r="D68" s="20"/>
      <c r="E68" s="20"/>
      <c r="F68" s="20"/>
      <c r="G68" s="20"/>
    </row>
    <row r="69" spans="1:7" ht="15.6" x14ac:dyDescent="0.25">
      <c r="A69" s="16" t="s">
        <v>66</v>
      </c>
      <c r="B69" s="29">
        <v>460</v>
      </c>
      <c r="C69" s="20">
        <f t="shared" si="3"/>
        <v>0</v>
      </c>
      <c r="D69" s="20"/>
      <c r="E69" s="20"/>
      <c r="F69" s="20"/>
      <c r="G69" s="20"/>
    </row>
    <row r="70" spans="1:7" ht="15.6" x14ac:dyDescent="0.25">
      <c r="A70" s="81" t="s">
        <v>67</v>
      </c>
      <c r="B70" s="70"/>
      <c r="C70" s="70"/>
      <c r="D70" s="70"/>
      <c r="E70" s="70"/>
      <c r="F70" s="70"/>
      <c r="G70" s="79"/>
    </row>
    <row r="71" spans="1:7" ht="46.8" x14ac:dyDescent="0.25">
      <c r="A71" s="16" t="s">
        <v>68</v>
      </c>
      <c r="B71" s="30">
        <v>500</v>
      </c>
      <c r="C71" s="20">
        <f t="shared" ref="C71:C83" si="4">SUM(D71:G71)</f>
        <v>0</v>
      </c>
      <c r="D71" s="20">
        <f>SUM(D72:D75)</f>
        <v>0</v>
      </c>
      <c r="E71" s="20">
        <f>SUM(E72:E75)</f>
        <v>0</v>
      </c>
      <c r="F71" s="20">
        <f>SUM(F72:F75)</f>
        <v>0</v>
      </c>
      <c r="G71" s="20">
        <f>SUM(G72:G75)</f>
        <v>0</v>
      </c>
    </row>
    <row r="72" spans="1:7" ht="15.6" x14ac:dyDescent="0.25">
      <c r="A72" s="31" t="s">
        <v>69</v>
      </c>
      <c r="B72" s="29">
        <v>501</v>
      </c>
      <c r="C72" s="20">
        <f t="shared" si="4"/>
        <v>0</v>
      </c>
      <c r="D72" s="20"/>
      <c r="E72" s="20"/>
      <c r="F72" s="20"/>
      <c r="G72" s="20"/>
    </row>
    <row r="73" spans="1:7" ht="15.6" x14ac:dyDescent="0.25">
      <c r="A73" s="31" t="s">
        <v>70</v>
      </c>
      <c r="B73" s="29">
        <v>502</v>
      </c>
      <c r="C73" s="20">
        <f t="shared" si="4"/>
        <v>0</v>
      </c>
      <c r="D73" s="20"/>
      <c r="E73" s="20"/>
      <c r="F73" s="20"/>
      <c r="G73" s="20"/>
    </row>
    <row r="74" spans="1:7" ht="15.6" x14ac:dyDescent="0.25">
      <c r="A74" s="31" t="s">
        <v>71</v>
      </c>
      <c r="B74" s="29">
        <v>503</v>
      </c>
      <c r="C74" s="20">
        <f t="shared" si="4"/>
        <v>0</v>
      </c>
      <c r="D74" s="20"/>
      <c r="E74" s="20"/>
      <c r="F74" s="20"/>
      <c r="G74" s="20"/>
    </row>
    <row r="75" spans="1:7" ht="31.2" x14ac:dyDescent="0.25">
      <c r="A75" s="16" t="s">
        <v>72</v>
      </c>
      <c r="B75" s="30">
        <v>510</v>
      </c>
      <c r="C75" s="20">
        <f t="shared" si="4"/>
        <v>0</v>
      </c>
      <c r="D75" s="20"/>
      <c r="E75" s="20"/>
      <c r="F75" s="20"/>
      <c r="G75" s="20"/>
    </row>
    <row r="76" spans="1:7" ht="62.25" customHeight="1" x14ac:dyDescent="0.25">
      <c r="A76" s="16" t="s">
        <v>73</v>
      </c>
      <c r="B76" s="30">
        <v>520</v>
      </c>
      <c r="C76" s="20">
        <f t="shared" si="4"/>
        <v>0</v>
      </c>
      <c r="D76" s="20">
        <f>SUM(D77:D80)</f>
        <v>0</v>
      </c>
      <c r="E76" s="20">
        <f>SUM(E77:E80)</f>
        <v>0</v>
      </c>
      <c r="F76" s="20">
        <f>SUM(F77:F80)</f>
        <v>0</v>
      </c>
      <c r="G76" s="20">
        <f>SUM(G77:G80)</f>
        <v>0</v>
      </c>
    </row>
    <row r="77" spans="1:7" ht="15.6" x14ac:dyDescent="0.25">
      <c r="A77" s="31" t="s">
        <v>69</v>
      </c>
      <c r="B77" s="29">
        <v>521</v>
      </c>
      <c r="C77" s="20">
        <f t="shared" si="4"/>
        <v>0</v>
      </c>
      <c r="D77" s="20"/>
      <c r="E77" s="20"/>
      <c r="F77" s="20"/>
      <c r="G77" s="20"/>
    </row>
    <row r="78" spans="1:7" ht="15.6" x14ac:dyDescent="0.25">
      <c r="A78" s="31" t="s">
        <v>70</v>
      </c>
      <c r="B78" s="29">
        <v>522</v>
      </c>
      <c r="C78" s="20">
        <f t="shared" si="4"/>
        <v>0</v>
      </c>
      <c r="D78" s="20"/>
      <c r="E78" s="20"/>
      <c r="F78" s="20"/>
      <c r="G78" s="20"/>
    </row>
    <row r="79" spans="1:7" ht="15.6" x14ac:dyDescent="0.25">
      <c r="A79" s="31" t="s">
        <v>71</v>
      </c>
      <c r="B79" s="29">
        <v>523</v>
      </c>
      <c r="C79" s="20">
        <f t="shared" si="4"/>
        <v>0</v>
      </c>
      <c r="D79" s="20"/>
      <c r="E79" s="20"/>
      <c r="F79" s="20"/>
      <c r="G79" s="20"/>
    </row>
    <row r="80" spans="1:7" ht="31.2" x14ac:dyDescent="0.25">
      <c r="A80" s="16" t="s">
        <v>74</v>
      </c>
      <c r="B80" s="30">
        <v>530</v>
      </c>
      <c r="C80" s="20">
        <f t="shared" si="4"/>
        <v>0</v>
      </c>
      <c r="D80" s="20"/>
      <c r="E80" s="20"/>
      <c r="F80" s="20"/>
      <c r="G80" s="20"/>
    </row>
    <row r="81" spans="1:7" ht="15.6" x14ac:dyDescent="0.25">
      <c r="A81" s="42" t="s">
        <v>75</v>
      </c>
      <c r="B81" s="32">
        <v>600</v>
      </c>
      <c r="C81" s="18">
        <f t="shared" si="4"/>
        <v>25475.1</v>
      </c>
      <c r="D81" s="18">
        <f>D36+D37+D38+D39+D61+D71</f>
        <v>6414.7</v>
      </c>
      <c r="E81" s="18">
        <f>E36+E37+E38+E39+E61+E71</f>
        <v>6414.7</v>
      </c>
      <c r="F81" s="18">
        <f>F36+F37+F38+F39+F61+F71</f>
        <v>6322.9000000000005</v>
      </c>
      <c r="G81" s="18">
        <f>G36+G37+G38+G39+G61+G71</f>
        <v>6322.7999999999993</v>
      </c>
    </row>
    <row r="82" spans="1:7" ht="15.6" x14ac:dyDescent="0.25">
      <c r="A82" s="42" t="s">
        <v>76</v>
      </c>
      <c r="B82" s="32">
        <v>700</v>
      </c>
      <c r="C82" s="18">
        <f t="shared" si="4"/>
        <v>25475.100000000002</v>
      </c>
      <c r="D82" s="18">
        <f>D59+D63+D76</f>
        <v>6414.7000000000007</v>
      </c>
      <c r="E82" s="18">
        <f>E59+E63+E76</f>
        <v>6414.7000000000007</v>
      </c>
      <c r="F82" s="18">
        <f>F59+F63+F76</f>
        <v>6322.9000000000005</v>
      </c>
      <c r="G82" s="18">
        <f>G59+G63+G76</f>
        <v>6322.8</v>
      </c>
    </row>
    <row r="83" spans="1:7" ht="15.6" x14ac:dyDescent="0.25">
      <c r="A83" s="16" t="s">
        <v>77</v>
      </c>
      <c r="B83" s="17">
        <v>750</v>
      </c>
      <c r="C83" s="20">
        <f t="shared" si="4"/>
        <v>0</v>
      </c>
      <c r="D83" s="20">
        <f>D81-D82</f>
        <v>0</v>
      </c>
      <c r="E83" s="20">
        <f>E81-E82</f>
        <v>0</v>
      </c>
      <c r="F83" s="20">
        <f>F81-F82</f>
        <v>0</v>
      </c>
      <c r="G83" s="20">
        <f>G81-G82</f>
        <v>0</v>
      </c>
    </row>
    <row r="84" spans="1:7" ht="31.2" x14ac:dyDescent="0.25">
      <c r="A84" s="81" t="s">
        <v>78</v>
      </c>
      <c r="B84" s="70"/>
      <c r="C84" s="20"/>
      <c r="D84" s="33" t="s">
        <v>79</v>
      </c>
      <c r="E84" s="33" t="s">
        <v>80</v>
      </c>
      <c r="F84" s="33" t="s">
        <v>81</v>
      </c>
      <c r="G84" s="33" t="s">
        <v>82</v>
      </c>
    </row>
    <row r="85" spans="1:7" ht="51" customHeight="1" x14ac:dyDescent="0.25">
      <c r="A85" s="16" t="s">
        <v>98</v>
      </c>
      <c r="B85" s="17">
        <v>800</v>
      </c>
      <c r="C85" s="20">
        <v>111</v>
      </c>
      <c r="D85" s="24">
        <v>111</v>
      </c>
      <c r="E85" s="24">
        <v>111</v>
      </c>
      <c r="F85" s="24">
        <v>111</v>
      </c>
      <c r="G85" s="24">
        <v>111</v>
      </c>
    </row>
    <row r="86" spans="1:7" ht="60.75" customHeight="1" x14ac:dyDescent="0.25">
      <c r="A86" s="16" t="s">
        <v>83</v>
      </c>
      <c r="B86" s="17">
        <v>810</v>
      </c>
      <c r="C86" s="20"/>
      <c r="D86" s="20"/>
      <c r="E86" s="20"/>
      <c r="F86" s="20"/>
      <c r="G86" s="20"/>
    </row>
    <row r="87" spans="1:7" ht="22.5" customHeight="1" x14ac:dyDescent="0.25">
      <c r="A87" s="16" t="s">
        <v>84</v>
      </c>
      <c r="B87" s="17">
        <v>820</v>
      </c>
      <c r="C87" s="20"/>
      <c r="D87" s="24"/>
      <c r="E87" s="24"/>
      <c r="F87" s="24"/>
      <c r="G87" s="24"/>
    </row>
    <row r="88" spans="1:7" ht="51.75" customHeight="1" x14ac:dyDescent="0.25">
      <c r="A88" s="16" t="s">
        <v>85</v>
      </c>
      <c r="B88" s="17">
        <v>830</v>
      </c>
      <c r="C88" s="20"/>
      <c r="D88" s="24"/>
      <c r="E88" s="24"/>
      <c r="F88" s="24"/>
      <c r="G88" s="24"/>
    </row>
    <row r="89" spans="1:7" ht="18" x14ac:dyDescent="0.25">
      <c r="A89" s="46"/>
      <c r="B89" s="47"/>
      <c r="C89" s="34"/>
      <c r="D89" s="34"/>
      <c r="E89" s="34"/>
      <c r="F89" s="34"/>
      <c r="G89" s="34"/>
    </row>
    <row r="90" spans="1:7" ht="78.75" customHeight="1" x14ac:dyDescent="0.25">
      <c r="A90" s="35" t="s">
        <v>86</v>
      </c>
      <c r="B90" s="36"/>
      <c r="C90" s="37"/>
      <c r="D90" s="38"/>
      <c r="E90" s="83" t="s">
        <v>96</v>
      </c>
      <c r="F90" s="83"/>
      <c r="G90" s="83"/>
    </row>
    <row r="91" spans="1:7" ht="18" x14ac:dyDescent="0.25">
      <c r="A91" s="39" t="s">
        <v>87</v>
      </c>
      <c r="B91" s="2"/>
      <c r="C91" s="39"/>
      <c r="D91" s="40"/>
      <c r="E91" s="78" t="s">
        <v>88</v>
      </c>
      <c r="F91" s="78"/>
      <c r="G91" s="78"/>
    </row>
  </sheetData>
  <mergeCells count="34">
    <mergeCell ref="E90:G90"/>
    <mergeCell ref="E91:G91"/>
    <mergeCell ref="D8:H8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I. ПРОЕКТ Фін план (2024)</vt:lpstr>
      <vt:lpstr>Лист2</vt:lpstr>
      <vt:lpstr>Лист1</vt:lpstr>
      <vt:lpstr>'I. ПРОЕКТ Фін план (2024)'!Заголовки_для_печати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2025-04-15T09:59:32Z</cp:lastPrinted>
  <dcterms:created xsi:type="dcterms:W3CDTF">2019-11-29T06:39:23Z</dcterms:created>
  <dcterms:modified xsi:type="dcterms:W3CDTF">2025-05-14T07:57:02Z</dcterms:modified>
</cp:coreProperties>
</file>